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firstSheet="16" activeTab="19"/>
  </bookViews>
  <sheets>
    <sheet name="січень 2017" sheetId="1" r:id="rId1"/>
    <sheet name="січень(платн)" sheetId="2" r:id="rId2"/>
    <sheet name="лютий 2017" sheetId="3" r:id="rId3"/>
    <sheet name="лютий(платн)" sheetId="4" r:id="rId4"/>
    <sheet name="березень 2017" sheetId="5" r:id="rId5"/>
    <sheet name="березень(платн)" sheetId="6" r:id="rId6"/>
    <sheet name="квітень 2017" sheetId="7" r:id="rId7"/>
    <sheet name="квітень(платн)" sheetId="8" r:id="rId8"/>
    <sheet name="травень 2017" sheetId="9" r:id="rId9"/>
    <sheet name="травень(платн)" sheetId="10" r:id="rId10"/>
    <sheet name="червень 2017(ДНЗ)" sheetId="11" r:id="rId11"/>
    <sheet name="серпень 2017(ДНЗ)" sheetId="12" r:id="rId12"/>
    <sheet name="вересень 2017" sheetId="13" r:id="rId13"/>
    <sheet name="вересень(платн)" sheetId="14" r:id="rId14"/>
    <sheet name="Зведена І кв.2017" sheetId="15" r:id="rId15"/>
    <sheet name="Зведена І кв.(платн)" sheetId="16" r:id="rId16"/>
    <sheet name="Зведена І півр.2017 " sheetId="17" r:id="rId17"/>
    <sheet name="Зведена І півр.(платн)" sheetId="18" r:id="rId18"/>
    <sheet name="Зведена 9 міс.2017" sheetId="19" r:id="rId19"/>
    <sheet name="Зведена 9 міс.(платн)" sheetId="20" r:id="rId20"/>
  </sheets>
  <definedNames/>
  <calcPr fullCalcOnLoad="1"/>
</workbook>
</file>

<file path=xl/sharedStrings.xml><?xml version="1.0" encoding="utf-8"?>
<sst xmlns="http://schemas.openxmlformats.org/spreadsheetml/2006/main" count="2561" uniqueCount="103">
  <si>
    <t>№ п\п</t>
  </si>
  <si>
    <t>1-4 клас</t>
  </si>
  <si>
    <t>5-11 клас</t>
  </si>
  <si>
    <t>Камянська ЗОШ</t>
  </si>
  <si>
    <t>Корчівецька ЗОШ</t>
  </si>
  <si>
    <t>Коровійська ЗОШ</t>
  </si>
  <si>
    <t>Луковицька ЗОШ</t>
  </si>
  <si>
    <t>Молодійська ЗОШ</t>
  </si>
  <si>
    <t>Стерченська ЗОШ</t>
  </si>
  <si>
    <t>Тарашанська ЗОШ</t>
  </si>
  <si>
    <t>Турятський НВК</t>
  </si>
  <si>
    <t>Чагорська ЗОШ</t>
  </si>
  <si>
    <t>Багринівська ЗОШ</t>
  </si>
  <si>
    <t>Опришенська ЗОШ</t>
  </si>
  <si>
    <t>Карапчівський ліцей</t>
  </si>
  <si>
    <t>Станівецький НВК</t>
  </si>
  <si>
    <t>Сучевенська ЗОШ</t>
  </si>
  <si>
    <t>Привороцька ЗОШ</t>
  </si>
  <si>
    <t>Кутбаїнська ЗОШ</t>
  </si>
  <si>
    <t>Петричанський НВК</t>
  </si>
  <si>
    <t>Просикурянська ЗОШ</t>
  </si>
  <si>
    <t>Камянський ДНЗ-ясла</t>
  </si>
  <si>
    <t>Камянський ДНЗ №1</t>
  </si>
  <si>
    <t>Черепківський ДНЗ</t>
  </si>
  <si>
    <t>Молодійський ДНЗ</t>
  </si>
  <si>
    <t>Луківецький ДНЗ</t>
  </si>
  <si>
    <t>Полянський ДНЗ</t>
  </si>
  <si>
    <t>Х</t>
  </si>
  <si>
    <t>Учні пільг.кат. всього:</t>
  </si>
  <si>
    <t>малоз.</t>
  </si>
  <si>
    <t>сироти</t>
  </si>
  <si>
    <t>позб. батьк.пікл.</t>
  </si>
  <si>
    <t>Д/дні</t>
  </si>
  <si>
    <t>Сума, грн.</t>
  </si>
  <si>
    <t xml:space="preserve">К-сть дітей </t>
  </si>
  <si>
    <t xml:space="preserve"> інклюзія</t>
  </si>
  <si>
    <t>Учні пільгової категорії</t>
  </si>
  <si>
    <t>Дітодні</t>
  </si>
  <si>
    <t>учні 1-4 кл.</t>
  </si>
  <si>
    <t>учні 5-11 кл.</t>
  </si>
  <si>
    <t>Випічка</t>
  </si>
  <si>
    <t>№ п/п</t>
  </si>
  <si>
    <t>Установа</t>
  </si>
  <si>
    <t>К-сть учнів</t>
  </si>
  <si>
    <t>Група продовженого дня</t>
  </si>
  <si>
    <t>К-сть булок</t>
  </si>
  <si>
    <t>Всього   1-4 кл., в т.ч.:</t>
  </si>
  <si>
    <t>Всього   5-11 кл., в т.ч.:</t>
  </si>
  <si>
    <t>Слобідський НВК</t>
  </si>
  <si>
    <t>Старововчинецький ліцей</t>
  </si>
  <si>
    <t>Новововчинецький НВК</t>
  </si>
  <si>
    <t>Разом по 12 пров.</t>
  </si>
  <si>
    <t>К-сть піц</t>
  </si>
  <si>
    <t>Молоко</t>
  </si>
  <si>
    <t>К-сть д/д.</t>
  </si>
  <si>
    <t>Карапчівський ДНЗ</t>
  </si>
  <si>
    <t>Корчівецький ДНЗ</t>
  </si>
  <si>
    <t>Йорданештський ДНЗ</t>
  </si>
  <si>
    <t>Разом по ЗОШ-1011020</t>
  </si>
  <si>
    <t>Разом по ДНЗ-1011010</t>
  </si>
  <si>
    <t>Інформація щодо платного харчування учнів за січень м-ць 2017р.</t>
  </si>
  <si>
    <t>Разом по 1011220</t>
  </si>
  <si>
    <t>Інформація щодо безкоштовного харчування учнів 1-4 кл., 5-11 кл. (пільгова категорія) та дошкільнят в НВК і ДНЗ за січень м-ць 2017 року</t>
  </si>
  <si>
    <t>Дошкільнята НВК</t>
  </si>
  <si>
    <t>Дошкільнята ДНЗ</t>
  </si>
  <si>
    <t>Димківський НВК</t>
  </si>
  <si>
    <t>Йорданештська ЗОШ №1</t>
  </si>
  <si>
    <t>Купський НВК №1</t>
  </si>
  <si>
    <t>Купський НВК №2</t>
  </si>
  <si>
    <t>Черепковецька ЗОШ</t>
  </si>
  <si>
    <t>Йорданештська ЗОШ №2</t>
  </si>
  <si>
    <t>Просіцька ЗОШ</t>
  </si>
  <si>
    <t>Інформація щодо безкоштовного харчування учнів 1-4 кл., 5-11 кл. (пільгова категорія) та дошкільнят в НВК і ДНЗ за лютий м-ць 2017 року</t>
  </si>
  <si>
    <t>Булочки (спонсор-ська допом.), шт.</t>
  </si>
  <si>
    <t>Інформація щодо платного харчування учнів за лютий м-ць 2017р.</t>
  </si>
  <si>
    <t>Разом платні обіди</t>
  </si>
  <si>
    <t>Разом випічка сума, грн.</t>
  </si>
  <si>
    <t>Платні обіди</t>
  </si>
  <si>
    <t>Учні пільг. кат. всього:</t>
  </si>
  <si>
    <t>Спонсорська допомога (від постачальників продуктів)</t>
  </si>
  <si>
    <t>спонсорська не більше 4200,0грн.</t>
  </si>
  <si>
    <t>Інформація щодо безкоштовного харчування учнів 1-4 кл., 5-11 кл. (пільгова категорія) та дошкільнят в НВК і ДНЗ за березень м-ць 2017 року</t>
  </si>
  <si>
    <t>Інформація щодо платного харчування учнів за березень м-ць 2017р.</t>
  </si>
  <si>
    <t>Інформація щодо безкоштовного харчування учнів 1-4 кл., 5-11 кл. (пільгова категорія) та дошкільнят в НВК і ДНЗ за І кв. 2017 року</t>
  </si>
  <si>
    <t>Інформація щодо платного харчування учнів за І кв.2017р.</t>
  </si>
  <si>
    <t>Інформація щодо безкоштовного харчування учнів 1-4 кл., 5-11 кл. (пільгова категорія) та дошкільнят в НВК і ДНЗ за квітень м-ць 2017 року</t>
  </si>
  <si>
    <t>Інформація щодо платного харчування учнів за квітень м-ць 2017р.</t>
  </si>
  <si>
    <t>Кошти сільської ради</t>
  </si>
  <si>
    <t>100%- АТО</t>
  </si>
  <si>
    <t>50/50% - 1-4 кл.</t>
  </si>
  <si>
    <t>50/50% - м/з 5-11 кл.</t>
  </si>
  <si>
    <t>Інформація щодо безкоштовного харчування учнів 1-4 кл., 5-11 кл. (пільгова категорія) та дошкільнят в НВК і ДНЗ за травень м-ць 2017 року</t>
  </si>
  <si>
    <t>Інформація щодо платного харчування учнів за травень м-ць 2017р.</t>
  </si>
  <si>
    <t>Черепковецький ДНЗ</t>
  </si>
  <si>
    <t>Інформація щодо безкоштовного харчування учнів 1-4 кл., 5-11 кл. (пільгова категорія) та дошкільнят в НВК і ДНЗ за червень м-ць 2017 року</t>
  </si>
  <si>
    <t>Інформація щодо безкоштовного харчування учнів 1-4 кл., 5-11 кл. (пільгова категорія) та дошкільнят в НВК і ДНЗ за І півр. 2017 року</t>
  </si>
  <si>
    <t>Інформація щодо платного харчування учнів за І півр.2017р.</t>
  </si>
  <si>
    <t>дитина ДНЗ-АТО</t>
  </si>
  <si>
    <t>Інформація щодо безкоштовного харчування учнів 1-4 кл., 5-11 кл. (пільгова категорія) та дошкільнят в НВК і ДНЗ за серпень м-ць 2017 року</t>
  </si>
  <si>
    <t>Інформація щодо безкоштовного харчування учнів 1-4 кл., 5-11 кл. (пільгова категорія) та дошкільнят в НВК і ДНЗ за вересень м-ць 2017 року</t>
  </si>
  <si>
    <t>Інформація щодо платного харчування учнів за вересень м-ць 2017р.</t>
  </si>
  <si>
    <t>Інформація щодо безкоштовного харчування учнів 1-4 кл., 5-11 кл. (пільгова категорія) та дошкільнят в НВК і ДНЗ за 9 міс. 2017 року</t>
  </si>
  <si>
    <t>Інформація щодо платного харчування учнів за 9 міс. 2017р.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</si>
</sst>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&quot;р.&quot;"/>
    <numFmt numFmtId="194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0"/>
      <color indexed="9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1" xfId="0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4" fontId="22" fillId="0" borderId="0" xfId="0" applyNumberFormat="1" applyFont="1" applyAlignment="1">
      <alignment/>
    </xf>
    <xf numFmtId="0" fontId="22" fillId="0" borderId="12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3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4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/>
    </xf>
    <xf numFmtId="2" fontId="23" fillId="0" borderId="11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11" xfId="0" applyFont="1" applyBorder="1" applyAlignment="1">
      <alignment/>
    </xf>
    <xf numFmtId="1" fontId="24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30" fillId="0" borderId="0" xfId="0" applyFont="1" applyAlignment="1">
      <alignment/>
    </xf>
    <xf numFmtId="4" fontId="23" fillId="24" borderId="0" xfId="0" applyNumberFormat="1" applyFont="1" applyFill="1" applyBorder="1" applyAlignment="1">
      <alignment horizontal="center"/>
    </xf>
    <xf numFmtId="1" fontId="24" fillId="24" borderId="11" xfId="0" applyNumberFormat="1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2" fontId="25" fillId="24" borderId="11" xfId="0" applyNumberFormat="1" applyFont="1" applyFill="1" applyBorder="1" applyAlignment="1">
      <alignment horizontal="center"/>
    </xf>
    <xf numFmtId="3" fontId="25" fillId="24" borderId="11" xfId="0" applyNumberFormat="1" applyFont="1" applyFill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4" fontId="25" fillId="24" borderId="11" xfId="0" applyNumberFormat="1" applyFont="1" applyFill="1" applyBorder="1" applyAlignment="1">
      <alignment horizontal="center"/>
    </xf>
    <xf numFmtId="1" fontId="25" fillId="24" borderId="11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1" fontId="22" fillId="25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/>
    </xf>
    <xf numFmtId="1" fontId="23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" fontId="25" fillId="0" borderId="11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 wrapText="1"/>
    </xf>
    <xf numFmtId="0" fontId="24" fillId="24" borderId="17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4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wrapText="1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25" fillId="0" borderId="12" xfId="0" applyNumberFormat="1" applyFont="1" applyFill="1" applyBorder="1" applyAlignment="1">
      <alignment horizontal="center"/>
    </xf>
    <xf numFmtId="4" fontId="25" fillId="0" borderId="15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2" fontId="25" fillId="24" borderId="11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4" fontId="25" fillId="24" borderId="12" xfId="0" applyNumberFormat="1" applyFont="1" applyFill="1" applyBorder="1" applyAlignment="1">
      <alignment horizontal="center"/>
    </xf>
    <xf numFmtId="4" fontId="25" fillId="24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37">
      <selection activeCell="Q40" sqref="Q40:Q49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8.7109375" style="3" customWidth="1"/>
    <col min="4" max="4" width="7.57421875" style="3" customWidth="1"/>
    <col min="5" max="5" width="6.281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8.140625" style="2" customWidth="1"/>
    <col min="14" max="14" width="8.00390625" style="2" customWidth="1"/>
    <col min="15" max="15" width="5.7109375" style="2" customWidth="1"/>
    <col min="16" max="16" width="6.421875" style="2" customWidth="1"/>
    <col min="17" max="17" width="10.140625" style="2" customWidth="1"/>
    <col min="18" max="18" width="4.421875" style="3" customWidth="1"/>
    <col min="19" max="19" width="7.421875" style="3" customWidth="1"/>
    <col min="20" max="32" width="9.140625" style="1" customWidth="1"/>
  </cols>
  <sheetData>
    <row r="1" spans="1:20" ht="15.75" customHeight="1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09" t="s">
        <v>73</v>
      </c>
    </row>
    <row r="4" spans="1:20" ht="12.75" customHeight="1">
      <c r="A4" s="104"/>
      <c r="B4" s="105"/>
      <c r="C4" s="109" t="s">
        <v>28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26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26"/>
    </row>
    <row r="6" spans="1:20" ht="25.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18"/>
    </row>
    <row r="7" spans="1:20" ht="15">
      <c r="A7" s="4">
        <v>1</v>
      </c>
      <c r="B7" s="9" t="s">
        <v>12</v>
      </c>
      <c r="C7" s="41">
        <f>D7+I7</f>
        <v>0</v>
      </c>
      <c r="D7" s="41">
        <f>E7+F7+G7+H7</f>
        <v>0</v>
      </c>
      <c r="E7" s="39"/>
      <c r="F7" s="39"/>
      <c r="G7" s="39"/>
      <c r="H7" s="39"/>
      <c r="I7" s="39">
        <f>J7+K7+L7</f>
        <v>0</v>
      </c>
      <c r="J7" s="39"/>
      <c r="K7" s="39"/>
      <c r="L7" s="39"/>
      <c r="M7" s="28"/>
      <c r="N7" s="6"/>
      <c r="O7" s="5"/>
      <c r="P7" s="5"/>
      <c r="Q7" s="6"/>
      <c r="R7" s="7"/>
      <c r="S7" s="5"/>
      <c r="T7" s="9"/>
    </row>
    <row r="8" spans="1:20" ht="15">
      <c r="A8" s="4">
        <v>2</v>
      </c>
      <c r="B8" s="9" t="s">
        <v>65</v>
      </c>
      <c r="C8" s="41">
        <f aca="true" t="shared" si="0" ref="C8:C34">D8+I8</f>
        <v>0</v>
      </c>
      <c r="D8" s="41">
        <f aca="true" t="shared" si="1" ref="D8:D34">E8+F8+G8+H8</f>
        <v>0</v>
      </c>
      <c r="E8" s="39"/>
      <c r="F8" s="39"/>
      <c r="G8" s="39"/>
      <c r="H8" s="39"/>
      <c r="I8" s="39">
        <f aca="true" t="shared" si="2" ref="I8:I34">J8+K8+L8</f>
        <v>0</v>
      </c>
      <c r="J8" s="39"/>
      <c r="K8" s="39"/>
      <c r="L8" s="39"/>
      <c r="M8" s="28"/>
      <c r="N8" s="6"/>
      <c r="O8" s="5">
        <v>63</v>
      </c>
      <c r="P8" s="5">
        <v>141</v>
      </c>
      <c r="Q8" s="6">
        <v>2029.12</v>
      </c>
      <c r="R8" s="7"/>
      <c r="S8" s="5"/>
      <c r="T8" s="9"/>
    </row>
    <row r="9" spans="1:20" ht="15">
      <c r="A9" s="4">
        <v>3</v>
      </c>
      <c r="B9" s="9" t="s">
        <v>66</v>
      </c>
      <c r="C9" s="41">
        <f t="shared" si="0"/>
        <v>0</v>
      </c>
      <c r="D9" s="41">
        <f t="shared" si="1"/>
        <v>0</v>
      </c>
      <c r="E9" s="39"/>
      <c r="F9" s="39"/>
      <c r="G9" s="39"/>
      <c r="H9" s="39"/>
      <c r="I9" s="39">
        <f t="shared" si="2"/>
        <v>0</v>
      </c>
      <c r="J9" s="39"/>
      <c r="K9" s="39"/>
      <c r="L9" s="39"/>
      <c r="M9" s="28"/>
      <c r="N9" s="6"/>
      <c r="O9" s="5"/>
      <c r="P9" s="5"/>
      <c r="Q9" s="6"/>
      <c r="R9" s="7"/>
      <c r="S9" s="5"/>
      <c r="T9" s="9"/>
    </row>
    <row r="10" spans="1:20" ht="15">
      <c r="A10" s="4">
        <v>4</v>
      </c>
      <c r="B10" s="9" t="s">
        <v>3</v>
      </c>
      <c r="C10" s="41">
        <f t="shared" si="0"/>
        <v>0</v>
      </c>
      <c r="D10" s="41">
        <f t="shared" si="1"/>
        <v>0</v>
      </c>
      <c r="E10" s="39"/>
      <c r="F10" s="39"/>
      <c r="G10" s="39"/>
      <c r="H10" s="39"/>
      <c r="I10" s="39">
        <f t="shared" si="2"/>
        <v>0</v>
      </c>
      <c r="J10" s="39"/>
      <c r="K10" s="39"/>
      <c r="L10" s="39"/>
      <c r="M10" s="28"/>
      <c r="N10" s="6"/>
      <c r="O10" s="5"/>
      <c r="P10" s="5"/>
      <c r="Q10" s="6"/>
      <c r="R10" s="7"/>
      <c r="S10" s="5"/>
      <c r="T10" s="9"/>
    </row>
    <row r="11" spans="1:20" ht="15">
      <c r="A11" s="4">
        <v>5</v>
      </c>
      <c r="B11" s="9" t="s">
        <v>4</v>
      </c>
      <c r="C11" s="41">
        <f t="shared" si="0"/>
        <v>25</v>
      </c>
      <c r="D11" s="41">
        <f t="shared" si="1"/>
        <v>23</v>
      </c>
      <c r="E11" s="39">
        <v>23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146</v>
      </c>
      <c r="N11" s="6">
        <v>1161.6</v>
      </c>
      <c r="O11" s="5"/>
      <c r="P11" s="5"/>
      <c r="Q11" s="6"/>
      <c r="R11" s="7"/>
      <c r="S11" s="5"/>
      <c r="T11" s="9"/>
    </row>
    <row r="12" spans="1:20" ht="15">
      <c r="A12" s="4">
        <v>6</v>
      </c>
      <c r="B12" s="9" t="s">
        <v>5</v>
      </c>
      <c r="C12" s="41">
        <f t="shared" si="0"/>
        <v>0</v>
      </c>
      <c r="D12" s="41">
        <f t="shared" si="1"/>
        <v>0</v>
      </c>
      <c r="E12" s="39"/>
      <c r="F12" s="39"/>
      <c r="G12" s="39"/>
      <c r="H12" s="39"/>
      <c r="I12" s="39">
        <f t="shared" si="2"/>
        <v>0</v>
      </c>
      <c r="J12" s="39"/>
      <c r="K12" s="39"/>
      <c r="L12" s="39"/>
      <c r="M12" s="28"/>
      <c r="N12" s="6"/>
      <c r="O12" s="5"/>
      <c r="P12" s="5"/>
      <c r="Q12" s="6"/>
      <c r="R12" s="7"/>
      <c r="S12" s="5"/>
      <c r="T12" s="9"/>
    </row>
    <row r="13" spans="1:20" ht="15">
      <c r="A13" s="4">
        <v>7</v>
      </c>
      <c r="B13" s="9" t="s">
        <v>14</v>
      </c>
      <c r="C13" s="41">
        <f t="shared" si="0"/>
        <v>0</v>
      </c>
      <c r="D13" s="41">
        <f t="shared" si="1"/>
        <v>0</v>
      </c>
      <c r="E13" s="39"/>
      <c r="F13" s="39"/>
      <c r="G13" s="39"/>
      <c r="H13" s="39"/>
      <c r="I13" s="39">
        <f t="shared" si="2"/>
        <v>0</v>
      </c>
      <c r="J13" s="39"/>
      <c r="K13" s="39"/>
      <c r="L13" s="39"/>
      <c r="M13" s="28"/>
      <c r="N13" s="6"/>
      <c r="O13" s="5"/>
      <c r="P13" s="5"/>
      <c r="Q13" s="6"/>
      <c r="R13" s="7"/>
      <c r="S13" s="5"/>
      <c r="T13" s="9"/>
    </row>
    <row r="14" spans="1:20" ht="15">
      <c r="A14" s="4">
        <v>8</v>
      </c>
      <c r="B14" s="31" t="s">
        <v>67</v>
      </c>
      <c r="C14" s="41">
        <f t="shared" si="0"/>
        <v>0</v>
      </c>
      <c r="D14" s="41">
        <f t="shared" si="1"/>
        <v>0</v>
      </c>
      <c r="E14" s="39"/>
      <c r="F14" s="39"/>
      <c r="G14" s="39"/>
      <c r="H14" s="39"/>
      <c r="I14" s="39">
        <f t="shared" si="2"/>
        <v>0</v>
      </c>
      <c r="J14" s="39"/>
      <c r="K14" s="39"/>
      <c r="L14" s="39"/>
      <c r="M14" s="28"/>
      <c r="N14" s="6"/>
      <c r="O14" s="5">
        <v>47</v>
      </c>
      <c r="P14" s="5">
        <v>277</v>
      </c>
      <c r="Q14" s="6">
        <v>3397.92</v>
      </c>
      <c r="R14" s="7"/>
      <c r="S14" s="5"/>
      <c r="T14" s="9"/>
    </row>
    <row r="15" spans="1:20" ht="15">
      <c r="A15" s="4">
        <v>9</v>
      </c>
      <c r="B15" s="9" t="s">
        <v>68</v>
      </c>
      <c r="C15" s="41">
        <f t="shared" si="0"/>
        <v>0</v>
      </c>
      <c r="D15" s="41">
        <f t="shared" si="1"/>
        <v>0</v>
      </c>
      <c r="E15" s="39"/>
      <c r="F15" s="39"/>
      <c r="G15" s="39"/>
      <c r="H15" s="39"/>
      <c r="I15" s="39">
        <f t="shared" si="2"/>
        <v>0</v>
      </c>
      <c r="J15" s="39"/>
      <c r="K15" s="39"/>
      <c r="L15" s="39"/>
      <c r="M15" s="28"/>
      <c r="N15" s="6"/>
      <c r="O15" s="5">
        <v>13</v>
      </c>
      <c r="P15" s="5">
        <v>120</v>
      </c>
      <c r="Q15" s="6">
        <v>1915.33</v>
      </c>
      <c r="R15" s="7"/>
      <c r="S15" s="5"/>
      <c r="T15" s="9"/>
    </row>
    <row r="16" spans="1:20" ht="15">
      <c r="A16" s="4">
        <v>10</v>
      </c>
      <c r="B16" s="31" t="s">
        <v>6</v>
      </c>
      <c r="C16" s="41">
        <f t="shared" si="0"/>
        <v>0</v>
      </c>
      <c r="D16" s="41">
        <f t="shared" si="1"/>
        <v>0</v>
      </c>
      <c r="E16" s="39"/>
      <c r="F16" s="39"/>
      <c r="G16" s="39"/>
      <c r="H16" s="39"/>
      <c r="I16" s="39">
        <f t="shared" si="2"/>
        <v>0</v>
      </c>
      <c r="J16" s="39"/>
      <c r="K16" s="39"/>
      <c r="L16" s="39"/>
      <c r="M16" s="28"/>
      <c r="N16" s="6"/>
      <c r="O16" s="5"/>
      <c r="P16" s="5"/>
      <c r="Q16" s="6"/>
      <c r="R16" s="7"/>
      <c r="S16" s="5"/>
      <c r="T16" s="9"/>
    </row>
    <row r="17" spans="1:20" ht="15">
      <c r="A17" s="4">
        <v>11</v>
      </c>
      <c r="B17" s="9" t="s">
        <v>7</v>
      </c>
      <c r="C17" s="41">
        <f t="shared" si="0"/>
        <v>0</v>
      </c>
      <c r="D17" s="41">
        <f t="shared" si="1"/>
        <v>0</v>
      </c>
      <c r="E17" s="39"/>
      <c r="F17" s="39"/>
      <c r="G17" s="39"/>
      <c r="H17" s="39"/>
      <c r="I17" s="39">
        <f t="shared" si="2"/>
        <v>0</v>
      </c>
      <c r="J17" s="39"/>
      <c r="K17" s="39"/>
      <c r="L17" s="39"/>
      <c r="M17" s="28"/>
      <c r="N17" s="6"/>
      <c r="O17" s="5"/>
      <c r="P17" s="5"/>
      <c r="Q17" s="6"/>
      <c r="R17" s="7"/>
      <c r="S17" s="5"/>
      <c r="T17" s="9"/>
    </row>
    <row r="18" spans="1:20" ht="15">
      <c r="A18" s="4">
        <v>12</v>
      </c>
      <c r="B18" s="9" t="s">
        <v>13</v>
      </c>
      <c r="C18" s="41">
        <f t="shared" si="0"/>
        <v>0</v>
      </c>
      <c r="D18" s="41">
        <f t="shared" si="1"/>
        <v>0</v>
      </c>
      <c r="E18" s="39"/>
      <c r="F18" s="39"/>
      <c r="G18" s="39"/>
      <c r="H18" s="39"/>
      <c r="I18" s="39">
        <f t="shared" si="2"/>
        <v>0</v>
      </c>
      <c r="J18" s="39"/>
      <c r="K18" s="39"/>
      <c r="L18" s="39"/>
      <c r="M18" s="28"/>
      <c r="N18" s="6"/>
      <c r="O18" s="5"/>
      <c r="P18" s="5"/>
      <c r="Q18" s="6"/>
      <c r="R18" s="7"/>
      <c r="S18" s="5"/>
      <c r="T18" s="9"/>
    </row>
    <row r="19" spans="1:20" ht="15">
      <c r="A19" s="4">
        <v>13</v>
      </c>
      <c r="B19" s="9" t="s">
        <v>49</v>
      </c>
      <c r="C19" s="41">
        <f t="shared" si="0"/>
        <v>0</v>
      </c>
      <c r="D19" s="41">
        <f t="shared" si="1"/>
        <v>0</v>
      </c>
      <c r="E19" s="39"/>
      <c r="F19" s="39"/>
      <c r="G19" s="39"/>
      <c r="H19" s="39"/>
      <c r="I19" s="39">
        <f t="shared" si="2"/>
        <v>0</v>
      </c>
      <c r="J19" s="39"/>
      <c r="K19" s="39"/>
      <c r="L19" s="39"/>
      <c r="M19" s="28"/>
      <c r="N19" s="6"/>
      <c r="O19" s="5"/>
      <c r="P19" s="5"/>
      <c r="Q19" s="6"/>
      <c r="R19" s="7"/>
      <c r="S19" s="5"/>
      <c r="T19" s="9"/>
    </row>
    <row r="20" spans="1:20" ht="15">
      <c r="A20" s="4">
        <v>14</v>
      </c>
      <c r="B20" s="9" t="s">
        <v>8</v>
      </c>
      <c r="C20" s="41">
        <f t="shared" si="0"/>
        <v>0</v>
      </c>
      <c r="D20" s="41">
        <f t="shared" si="1"/>
        <v>0</v>
      </c>
      <c r="E20" s="39"/>
      <c r="F20" s="39"/>
      <c r="G20" s="39"/>
      <c r="H20" s="39"/>
      <c r="I20" s="39">
        <f t="shared" si="2"/>
        <v>0</v>
      </c>
      <c r="J20" s="39"/>
      <c r="K20" s="39"/>
      <c r="L20" s="39"/>
      <c r="M20" s="28"/>
      <c r="N20" s="6"/>
      <c r="O20" s="5"/>
      <c r="P20" s="5"/>
      <c r="Q20" s="6"/>
      <c r="R20" s="7"/>
      <c r="S20" s="5"/>
      <c r="T20" s="9"/>
    </row>
    <row r="21" spans="1:20" ht="15">
      <c r="A21" s="4">
        <v>15</v>
      </c>
      <c r="B21" s="9" t="s">
        <v>15</v>
      </c>
      <c r="C21" s="41">
        <f t="shared" si="0"/>
        <v>0</v>
      </c>
      <c r="D21" s="41">
        <f t="shared" si="1"/>
        <v>0</v>
      </c>
      <c r="E21" s="39"/>
      <c r="F21" s="39"/>
      <c r="G21" s="39"/>
      <c r="H21" s="39"/>
      <c r="I21" s="39">
        <f t="shared" si="2"/>
        <v>0</v>
      </c>
      <c r="J21" s="39"/>
      <c r="K21" s="39"/>
      <c r="L21" s="39"/>
      <c r="M21" s="28"/>
      <c r="N21" s="6"/>
      <c r="O21" s="5">
        <v>60</v>
      </c>
      <c r="P21" s="5">
        <v>435</v>
      </c>
      <c r="Q21" s="6">
        <v>6154.17</v>
      </c>
      <c r="R21" s="7"/>
      <c r="S21" s="35"/>
      <c r="T21" s="9"/>
    </row>
    <row r="22" spans="1:20" ht="15">
      <c r="A22" s="4">
        <v>16</v>
      </c>
      <c r="B22" s="9" t="s">
        <v>16</v>
      </c>
      <c r="C22" s="41">
        <f t="shared" si="0"/>
        <v>0</v>
      </c>
      <c r="D22" s="41">
        <f t="shared" si="1"/>
        <v>0</v>
      </c>
      <c r="E22" s="39"/>
      <c r="F22" s="39"/>
      <c r="G22" s="39"/>
      <c r="H22" s="39"/>
      <c r="I22" s="39">
        <f t="shared" si="2"/>
        <v>0</v>
      </c>
      <c r="J22" s="39"/>
      <c r="K22" s="39"/>
      <c r="L22" s="39"/>
      <c r="M22" s="28"/>
      <c r="N22" s="6"/>
      <c r="O22" s="5"/>
      <c r="P22" s="5"/>
      <c r="Q22" s="6"/>
      <c r="R22" s="7"/>
      <c r="S22" s="5"/>
      <c r="T22" s="9"/>
    </row>
    <row r="23" spans="1:20" ht="15">
      <c r="A23" s="4">
        <v>17</v>
      </c>
      <c r="B23" s="9" t="s">
        <v>9</v>
      </c>
      <c r="C23" s="41">
        <f t="shared" si="0"/>
        <v>0</v>
      </c>
      <c r="D23" s="41">
        <f t="shared" si="1"/>
        <v>0</v>
      </c>
      <c r="E23" s="39"/>
      <c r="F23" s="39"/>
      <c r="G23" s="39"/>
      <c r="H23" s="39"/>
      <c r="I23" s="39">
        <f t="shared" si="2"/>
        <v>0</v>
      </c>
      <c r="J23" s="39"/>
      <c r="K23" s="39"/>
      <c r="L23" s="39"/>
      <c r="M23" s="28"/>
      <c r="N23" s="6"/>
      <c r="O23" s="5"/>
      <c r="P23" s="5"/>
      <c r="Q23" s="6"/>
      <c r="R23" s="7"/>
      <c r="S23" s="5"/>
      <c r="T23" s="9"/>
    </row>
    <row r="24" spans="1:20" ht="15">
      <c r="A24" s="4">
        <v>18</v>
      </c>
      <c r="B24" s="31" t="s">
        <v>10</v>
      </c>
      <c r="C24" s="41">
        <f t="shared" si="0"/>
        <v>0</v>
      </c>
      <c r="D24" s="41">
        <f t="shared" si="1"/>
        <v>0</v>
      </c>
      <c r="E24" s="39"/>
      <c r="F24" s="39"/>
      <c r="G24" s="39"/>
      <c r="H24" s="39"/>
      <c r="I24" s="39">
        <f t="shared" si="2"/>
        <v>0</v>
      </c>
      <c r="J24" s="39"/>
      <c r="K24" s="39"/>
      <c r="L24" s="39"/>
      <c r="M24" s="28"/>
      <c r="N24" s="6"/>
      <c r="O24" s="5">
        <v>79</v>
      </c>
      <c r="P24" s="5">
        <v>431</v>
      </c>
      <c r="Q24" s="6">
        <v>6699.92</v>
      </c>
      <c r="R24" s="7"/>
      <c r="S24" s="5"/>
      <c r="T24" s="9"/>
    </row>
    <row r="25" spans="1:20" ht="15">
      <c r="A25" s="4">
        <v>19</v>
      </c>
      <c r="B25" s="9" t="s">
        <v>11</v>
      </c>
      <c r="C25" s="41">
        <f t="shared" si="0"/>
        <v>0</v>
      </c>
      <c r="D25" s="41">
        <f t="shared" si="1"/>
        <v>0</v>
      </c>
      <c r="E25" s="39"/>
      <c r="F25" s="39"/>
      <c r="G25" s="39"/>
      <c r="H25" s="39"/>
      <c r="I25" s="39">
        <f t="shared" si="2"/>
        <v>0</v>
      </c>
      <c r="J25" s="39"/>
      <c r="K25" s="39"/>
      <c r="L25" s="39"/>
      <c r="M25" s="28"/>
      <c r="N25" s="6"/>
      <c r="O25" s="5"/>
      <c r="P25" s="5"/>
      <c r="Q25" s="6"/>
      <c r="R25" s="7"/>
      <c r="S25" s="5"/>
      <c r="T25" s="9"/>
    </row>
    <row r="26" spans="1:20" ht="15">
      <c r="A26" s="4">
        <v>20</v>
      </c>
      <c r="B26" s="9" t="s">
        <v>69</v>
      </c>
      <c r="C26" s="41">
        <f t="shared" si="0"/>
        <v>0</v>
      </c>
      <c r="D26" s="41">
        <f t="shared" si="1"/>
        <v>0</v>
      </c>
      <c r="E26" s="39"/>
      <c r="F26" s="39"/>
      <c r="G26" s="39"/>
      <c r="H26" s="39"/>
      <c r="I26" s="39">
        <f t="shared" si="2"/>
        <v>0</v>
      </c>
      <c r="J26" s="39"/>
      <c r="K26" s="39"/>
      <c r="L26" s="39"/>
      <c r="M26" s="28"/>
      <c r="N26" s="6"/>
      <c r="O26" s="5"/>
      <c r="P26" s="5"/>
      <c r="Q26" s="6"/>
      <c r="R26" s="7"/>
      <c r="S26" s="5"/>
      <c r="T26" s="9"/>
    </row>
    <row r="27" spans="1:20" ht="15">
      <c r="A27" s="4">
        <v>21</v>
      </c>
      <c r="B27" s="31" t="s">
        <v>70</v>
      </c>
      <c r="C27" s="41">
        <f t="shared" si="0"/>
        <v>0</v>
      </c>
      <c r="D27" s="41">
        <f t="shared" si="1"/>
        <v>0</v>
      </c>
      <c r="E27" s="39"/>
      <c r="F27" s="39"/>
      <c r="G27" s="39"/>
      <c r="H27" s="39"/>
      <c r="I27" s="39">
        <f t="shared" si="2"/>
        <v>0</v>
      </c>
      <c r="J27" s="39"/>
      <c r="K27" s="39"/>
      <c r="L27" s="39"/>
      <c r="M27" s="28"/>
      <c r="N27" s="6"/>
      <c r="O27" s="5"/>
      <c r="P27" s="5"/>
      <c r="Q27" s="6"/>
      <c r="R27" s="7"/>
      <c r="S27" s="5"/>
      <c r="T27" s="9"/>
    </row>
    <row r="28" spans="1:20" ht="15">
      <c r="A28" s="4">
        <v>22</v>
      </c>
      <c r="B28" s="9" t="s">
        <v>17</v>
      </c>
      <c r="C28" s="41">
        <f t="shared" si="0"/>
        <v>0</v>
      </c>
      <c r="D28" s="41">
        <f t="shared" si="1"/>
        <v>0</v>
      </c>
      <c r="E28" s="39"/>
      <c r="F28" s="39"/>
      <c r="G28" s="39"/>
      <c r="H28" s="39"/>
      <c r="I28" s="39">
        <f t="shared" si="2"/>
        <v>0</v>
      </c>
      <c r="J28" s="39"/>
      <c r="K28" s="39"/>
      <c r="L28" s="39"/>
      <c r="M28" s="28"/>
      <c r="N28" s="6"/>
      <c r="O28" s="5"/>
      <c r="P28" s="5"/>
      <c r="Q28" s="6"/>
      <c r="R28" s="7"/>
      <c r="S28" s="5"/>
      <c r="T28" s="9"/>
    </row>
    <row r="29" spans="1:20" ht="15">
      <c r="A29" s="4">
        <v>23</v>
      </c>
      <c r="B29" s="9" t="s">
        <v>71</v>
      </c>
      <c r="C29" s="41">
        <f t="shared" si="0"/>
        <v>0</v>
      </c>
      <c r="D29" s="41">
        <f t="shared" si="1"/>
        <v>0</v>
      </c>
      <c r="E29" s="39"/>
      <c r="F29" s="39"/>
      <c r="G29" s="39"/>
      <c r="H29" s="39"/>
      <c r="I29" s="39">
        <f t="shared" si="2"/>
        <v>0</v>
      </c>
      <c r="J29" s="39"/>
      <c r="K29" s="39"/>
      <c r="L29" s="39"/>
      <c r="M29" s="28"/>
      <c r="N29" s="6"/>
      <c r="O29" s="5"/>
      <c r="P29" s="5"/>
      <c r="Q29" s="6"/>
      <c r="R29" s="7"/>
      <c r="S29" s="5"/>
      <c r="T29" s="9"/>
    </row>
    <row r="30" spans="1:20" ht="15">
      <c r="A30" s="4">
        <v>24</v>
      </c>
      <c r="B30" s="9" t="s">
        <v>48</v>
      </c>
      <c r="C30" s="41">
        <f t="shared" si="0"/>
        <v>0</v>
      </c>
      <c r="D30" s="41">
        <f t="shared" si="1"/>
        <v>0</v>
      </c>
      <c r="E30" s="39"/>
      <c r="F30" s="39"/>
      <c r="G30" s="39"/>
      <c r="H30" s="39"/>
      <c r="I30" s="39">
        <f t="shared" si="2"/>
        <v>0</v>
      </c>
      <c r="J30" s="39"/>
      <c r="K30" s="39"/>
      <c r="L30" s="39"/>
      <c r="M30" s="28"/>
      <c r="N30" s="6"/>
      <c r="O30" s="5">
        <v>31</v>
      </c>
      <c r="P30" s="5">
        <v>86</v>
      </c>
      <c r="Q30" s="6">
        <v>1339.77</v>
      </c>
      <c r="R30" s="7"/>
      <c r="S30" s="5"/>
      <c r="T30" s="9"/>
    </row>
    <row r="31" spans="1:20" ht="15">
      <c r="A31" s="4">
        <v>25</v>
      </c>
      <c r="B31" s="9" t="s">
        <v>18</v>
      </c>
      <c r="C31" s="41">
        <f t="shared" si="0"/>
        <v>0</v>
      </c>
      <c r="D31" s="41">
        <f t="shared" si="1"/>
        <v>0</v>
      </c>
      <c r="E31" s="39"/>
      <c r="F31" s="39"/>
      <c r="G31" s="39"/>
      <c r="H31" s="39"/>
      <c r="I31" s="39">
        <f t="shared" si="2"/>
        <v>0</v>
      </c>
      <c r="J31" s="39"/>
      <c r="K31" s="39"/>
      <c r="L31" s="39"/>
      <c r="M31" s="28"/>
      <c r="N31" s="6"/>
      <c r="O31" s="5"/>
      <c r="P31" s="5"/>
      <c r="Q31" s="6"/>
      <c r="R31" s="7"/>
      <c r="S31" s="5"/>
      <c r="T31" s="9"/>
    </row>
    <row r="32" spans="1:20" ht="15">
      <c r="A32" s="4">
        <v>26</v>
      </c>
      <c r="B32" s="9" t="s">
        <v>50</v>
      </c>
      <c r="C32" s="41">
        <f t="shared" si="0"/>
        <v>0</v>
      </c>
      <c r="D32" s="41">
        <f t="shared" si="1"/>
        <v>0</v>
      </c>
      <c r="E32" s="39"/>
      <c r="F32" s="39"/>
      <c r="G32" s="39"/>
      <c r="H32" s="39"/>
      <c r="I32" s="39">
        <f t="shared" si="2"/>
        <v>0</v>
      </c>
      <c r="J32" s="39"/>
      <c r="K32" s="39"/>
      <c r="L32" s="39"/>
      <c r="M32" s="28"/>
      <c r="N32" s="6"/>
      <c r="O32" s="17">
        <v>16</v>
      </c>
      <c r="P32" s="5">
        <v>114</v>
      </c>
      <c r="Q32" s="6">
        <v>1967.25</v>
      </c>
      <c r="R32" s="7"/>
      <c r="S32" s="5"/>
      <c r="T32" s="9"/>
    </row>
    <row r="33" spans="1:20" ht="15">
      <c r="A33" s="4">
        <v>27</v>
      </c>
      <c r="B33" s="9" t="s">
        <v>19</v>
      </c>
      <c r="C33" s="41">
        <f t="shared" si="0"/>
        <v>0</v>
      </c>
      <c r="D33" s="41">
        <f t="shared" si="1"/>
        <v>0</v>
      </c>
      <c r="E33" s="39"/>
      <c r="F33" s="39"/>
      <c r="G33" s="39"/>
      <c r="H33" s="39"/>
      <c r="I33" s="39">
        <f t="shared" si="2"/>
        <v>0</v>
      </c>
      <c r="J33" s="39"/>
      <c r="K33" s="39"/>
      <c r="L33" s="39"/>
      <c r="M33" s="28"/>
      <c r="N33" s="6"/>
      <c r="O33" s="5">
        <v>54</v>
      </c>
      <c r="P33" s="5">
        <v>287</v>
      </c>
      <c r="Q33" s="6">
        <v>3882.63</v>
      </c>
      <c r="R33" s="7"/>
      <c r="S33" s="5"/>
      <c r="T33" s="9"/>
    </row>
    <row r="34" spans="1:20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/>
      <c r="F34" s="28"/>
      <c r="G34" s="28"/>
      <c r="H34" s="28"/>
      <c r="I34" s="39">
        <f t="shared" si="2"/>
        <v>0</v>
      </c>
      <c r="J34" s="28"/>
      <c r="K34" s="28"/>
      <c r="L34" s="28"/>
      <c r="M34" s="28"/>
      <c r="N34" s="6"/>
      <c r="O34" s="5"/>
      <c r="P34" s="5"/>
      <c r="Q34" s="6"/>
      <c r="R34" s="7"/>
      <c r="S34" s="5"/>
      <c r="T34" s="9"/>
    </row>
    <row r="35" spans="1:20" ht="15">
      <c r="A35" s="5"/>
      <c r="B35" s="48" t="s">
        <v>58</v>
      </c>
      <c r="C35" s="49">
        <f>SUM(C7:C34)</f>
        <v>25</v>
      </c>
      <c r="D35" s="49">
        <f aca="true" t="shared" si="3" ref="D35:T35">SUM(D7:D34)</f>
        <v>23</v>
      </c>
      <c r="E35" s="49">
        <f t="shared" si="3"/>
        <v>23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49">
        <f t="shared" si="3"/>
        <v>2</v>
      </c>
      <c r="J35" s="49">
        <f t="shared" si="3"/>
        <v>0</v>
      </c>
      <c r="K35" s="49">
        <f t="shared" si="3"/>
        <v>2</v>
      </c>
      <c r="L35" s="49">
        <f t="shared" si="3"/>
        <v>0</v>
      </c>
      <c r="M35" s="49">
        <f t="shared" si="3"/>
        <v>146</v>
      </c>
      <c r="N35" s="51">
        <f t="shared" si="3"/>
        <v>1161.6</v>
      </c>
      <c r="O35" s="49">
        <f t="shared" si="3"/>
        <v>363</v>
      </c>
      <c r="P35" s="49">
        <f t="shared" si="3"/>
        <v>1891</v>
      </c>
      <c r="Q35" s="51">
        <f>SUM(Q7:Q34)</f>
        <v>27386.11</v>
      </c>
      <c r="R35" s="49">
        <f t="shared" si="3"/>
        <v>0</v>
      </c>
      <c r="S35" s="49">
        <f t="shared" si="3"/>
        <v>0</v>
      </c>
      <c r="T35" s="49">
        <f t="shared" si="3"/>
        <v>0</v>
      </c>
    </row>
    <row r="36" spans="1:19" ht="16.5" customHeight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  <c r="R36" s="138"/>
      <c r="S36" s="138"/>
    </row>
    <row r="37" spans="1:19" ht="18" customHeight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  <c r="R37" s="127"/>
      <c r="S37" s="128"/>
    </row>
    <row r="38" spans="1:19" ht="15" customHeight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  <c r="R38" s="127"/>
      <c r="S38" s="129"/>
    </row>
    <row r="39" spans="1:19" ht="28.5" customHeight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  <c r="R39" s="127"/>
      <c r="S39" s="129"/>
    </row>
    <row r="40" spans="1:19" ht="15">
      <c r="A40" s="5">
        <v>1</v>
      </c>
      <c r="B40" s="16" t="s">
        <v>21</v>
      </c>
      <c r="C40" s="30"/>
      <c r="D40" s="30"/>
      <c r="E40" s="5"/>
      <c r="F40" s="5"/>
      <c r="G40" s="5"/>
      <c r="H40" s="6"/>
      <c r="I40" s="6"/>
      <c r="J40" s="5"/>
      <c r="K40" s="5"/>
      <c r="L40" s="7"/>
      <c r="M40" s="7"/>
      <c r="N40" s="7"/>
      <c r="O40" s="17">
        <v>49</v>
      </c>
      <c r="P40" s="17">
        <v>322</v>
      </c>
      <c r="Q40" s="18">
        <v>5331.6</v>
      </c>
      <c r="R40" s="44"/>
      <c r="S40" s="44"/>
    </row>
    <row r="41" spans="1:19" ht="15">
      <c r="A41" s="5">
        <v>2</v>
      </c>
      <c r="B41" s="16" t="s">
        <v>22</v>
      </c>
      <c r="C41" s="30"/>
      <c r="D41" s="30"/>
      <c r="E41" s="5"/>
      <c r="F41" s="5"/>
      <c r="G41" s="5"/>
      <c r="H41" s="5"/>
      <c r="I41" s="5"/>
      <c r="J41" s="5"/>
      <c r="K41" s="5"/>
      <c r="L41" s="7"/>
      <c r="M41" s="7"/>
      <c r="N41" s="7"/>
      <c r="O41" s="17">
        <v>218</v>
      </c>
      <c r="P41" s="17">
        <v>976</v>
      </c>
      <c r="Q41" s="18">
        <v>13943.82</v>
      </c>
      <c r="R41" s="44"/>
      <c r="S41" s="44"/>
    </row>
    <row r="42" spans="1:19" ht="15">
      <c r="A42" s="5">
        <v>3</v>
      </c>
      <c r="B42" s="16" t="s">
        <v>23</v>
      </c>
      <c r="C42" s="30"/>
      <c r="D42" s="30"/>
      <c r="E42" s="5"/>
      <c r="F42" s="5"/>
      <c r="G42" s="5"/>
      <c r="H42" s="5"/>
      <c r="I42" s="5"/>
      <c r="J42" s="5"/>
      <c r="K42" s="5"/>
      <c r="L42" s="7"/>
      <c r="M42" s="7"/>
      <c r="N42" s="7"/>
      <c r="O42" s="17">
        <v>82</v>
      </c>
      <c r="P42" s="17">
        <v>689</v>
      </c>
      <c r="Q42" s="17">
        <v>9445.27</v>
      </c>
      <c r="R42" s="44"/>
      <c r="S42" s="44"/>
    </row>
    <row r="43" spans="1:19" ht="15">
      <c r="A43" s="5">
        <v>4</v>
      </c>
      <c r="B43" s="42" t="s">
        <v>24</v>
      </c>
      <c r="C43" s="30"/>
      <c r="D43" s="30"/>
      <c r="E43" s="5"/>
      <c r="F43" s="5"/>
      <c r="G43" s="5"/>
      <c r="H43" s="5"/>
      <c r="I43" s="5"/>
      <c r="J43" s="5"/>
      <c r="K43" s="5"/>
      <c r="L43" s="7"/>
      <c r="M43" s="7"/>
      <c r="N43" s="7"/>
      <c r="O43" s="17">
        <v>126</v>
      </c>
      <c r="P43" s="17">
        <v>897</v>
      </c>
      <c r="Q43" s="17">
        <v>14274.48</v>
      </c>
      <c r="R43" s="44"/>
      <c r="S43" s="44"/>
    </row>
    <row r="44" spans="1:19" ht="15">
      <c r="A44" s="5">
        <v>5</v>
      </c>
      <c r="B44" s="42" t="s">
        <v>25</v>
      </c>
      <c r="C44" s="30"/>
      <c r="D44" s="30"/>
      <c r="E44" s="5"/>
      <c r="F44" s="5"/>
      <c r="G44" s="5"/>
      <c r="H44" s="5"/>
      <c r="I44" s="5"/>
      <c r="J44" s="5"/>
      <c r="K44" s="5"/>
      <c r="L44" s="7"/>
      <c r="M44" s="7"/>
      <c r="N44" s="7"/>
      <c r="O44" s="17">
        <v>56</v>
      </c>
      <c r="P44" s="17">
        <v>481</v>
      </c>
      <c r="Q44" s="17">
        <v>5781.31</v>
      </c>
      <c r="R44" s="44"/>
      <c r="S44" s="44"/>
    </row>
    <row r="45" spans="1:19" ht="15">
      <c r="A45" s="5">
        <v>6</v>
      </c>
      <c r="B45" s="16" t="s">
        <v>26</v>
      </c>
      <c r="C45" s="30"/>
      <c r="D45" s="30"/>
      <c r="E45" s="5"/>
      <c r="F45" s="5"/>
      <c r="G45" s="5"/>
      <c r="H45" s="5"/>
      <c r="I45" s="5"/>
      <c r="J45" s="5"/>
      <c r="K45" s="5"/>
      <c r="L45" s="7"/>
      <c r="M45" s="7"/>
      <c r="N45" s="7"/>
      <c r="O45" s="17">
        <v>23</v>
      </c>
      <c r="P45" s="17">
        <v>204</v>
      </c>
      <c r="Q45" s="17">
        <v>3370.52</v>
      </c>
      <c r="R45" s="44"/>
      <c r="S45" s="44"/>
    </row>
    <row r="46" spans="1:19" ht="15">
      <c r="A46" s="5">
        <v>7</v>
      </c>
      <c r="B46" s="16" t="s">
        <v>55</v>
      </c>
      <c r="C46" s="30"/>
      <c r="D46" s="30"/>
      <c r="E46" s="5"/>
      <c r="F46" s="5"/>
      <c r="G46" s="5"/>
      <c r="H46" s="5"/>
      <c r="I46" s="5"/>
      <c r="J46" s="5"/>
      <c r="K46" s="5"/>
      <c r="L46" s="7"/>
      <c r="M46" s="7"/>
      <c r="N46" s="7"/>
      <c r="O46" s="17">
        <v>0</v>
      </c>
      <c r="P46" s="17">
        <v>0</v>
      </c>
      <c r="Q46" s="17">
        <v>0</v>
      </c>
      <c r="R46" s="44"/>
      <c r="S46" s="44"/>
    </row>
    <row r="47" spans="1:19" ht="15">
      <c r="A47" s="5">
        <v>8</v>
      </c>
      <c r="B47" s="16" t="s">
        <v>56</v>
      </c>
      <c r="C47" s="30"/>
      <c r="D47" s="30"/>
      <c r="E47" s="5"/>
      <c r="F47" s="5"/>
      <c r="G47" s="5"/>
      <c r="H47" s="5"/>
      <c r="I47" s="5"/>
      <c r="J47" s="5"/>
      <c r="K47" s="5"/>
      <c r="L47" s="7"/>
      <c r="M47" s="7"/>
      <c r="N47" s="7"/>
      <c r="O47" s="17">
        <v>50</v>
      </c>
      <c r="P47" s="17">
        <v>285</v>
      </c>
      <c r="Q47" s="17">
        <v>5044.09</v>
      </c>
      <c r="R47" s="44"/>
      <c r="S47" s="44"/>
    </row>
    <row r="48" spans="1:19" ht="15">
      <c r="A48" s="5">
        <v>9</v>
      </c>
      <c r="B48" s="16" t="s">
        <v>57</v>
      </c>
      <c r="C48" s="30"/>
      <c r="D48" s="30"/>
      <c r="E48" s="5"/>
      <c r="F48" s="5"/>
      <c r="G48" s="5"/>
      <c r="H48" s="5"/>
      <c r="I48" s="5"/>
      <c r="J48" s="5"/>
      <c r="K48" s="5"/>
      <c r="L48" s="7"/>
      <c r="M48" s="7"/>
      <c r="N48" s="7"/>
      <c r="O48" s="17">
        <v>0</v>
      </c>
      <c r="P48" s="17">
        <v>0</v>
      </c>
      <c r="Q48" s="17">
        <v>0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604</v>
      </c>
      <c r="P49" s="20">
        <f>SUM(P40:P48)</f>
        <v>3854</v>
      </c>
      <c r="Q49" s="50">
        <f>SUM(Q40:Q48)</f>
        <v>57191.09</v>
      </c>
      <c r="R49" s="52"/>
      <c r="S49" s="52"/>
      <c r="T49" s="21"/>
    </row>
    <row r="50" spans="18:19" ht="15">
      <c r="R50" s="2"/>
      <c r="S50" s="2"/>
    </row>
    <row r="51" spans="3:19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2"/>
    </row>
    <row r="52" spans="12:19" ht="15">
      <c r="L52" s="22"/>
      <c r="M52" s="22"/>
      <c r="N52" s="22"/>
      <c r="R52" s="2"/>
      <c r="S52" s="2"/>
    </row>
    <row r="53" spans="3:19" ht="15">
      <c r="C53" s="34"/>
      <c r="E53" s="33"/>
      <c r="I53" s="33"/>
      <c r="L53" s="22"/>
      <c r="M53" s="22"/>
      <c r="N53" s="22"/>
      <c r="R53" s="2"/>
      <c r="S53" s="2"/>
    </row>
    <row r="54" spans="18:19" ht="15">
      <c r="R54" s="2"/>
      <c r="S54" s="2"/>
    </row>
    <row r="55" spans="1:17" ht="15">
      <c r="A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</sheetData>
  <sheetProtection/>
  <mergeCells count="50">
    <mergeCell ref="O37:O39"/>
    <mergeCell ref="P37:P39"/>
    <mergeCell ref="Q37:Q39"/>
    <mergeCell ref="T3:T6"/>
    <mergeCell ref="R37:R39"/>
    <mergeCell ref="S37:S39"/>
    <mergeCell ref="R3:S3"/>
    <mergeCell ref="R4:R6"/>
    <mergeCell ref="S4:S6"/>
    <mergeCell ref="R36:S36"/>
    <mergeCell ref="O36:Q36"/>
    <mergeCell ref="E38:E39"/>
    <mergeCell ref="F38:F39"/>
    <mergeCell ref="G38:G39"/>
    <mergeCell ref="H38:H39"/>
    <mergeCell ref="J38:J39"/>
    <mergeCell ref="D37:H37"/>
    <mergeCell ref="M37:M39"/>
    <mergeCell ref="K38:K39"/>
    <mergeCell ref="L38:L39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N37:N39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4:T56"/>
  <sheetViews>
    <sheetView zoomScalePageLayoutView="0" workbookViewId="0" topLeftCell="B1">
      <selection activeCell="I44" sqref="I44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15" t="s">
        <v>92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17" t="s">
        <v>41</v>
      </c>
      <c r="B6" s="100" t="s">
        <v>42</v>
      </c>
      <c r="C6" s="144" t="s">
        <v>77</v>
      </c>
      <c r="D6" s="144"/>
      <c r="E6" s="144"/>
      <c r="F6" s="144"/>
      <c r="G6" s="144"/>
      <c r="H6" s="144"/>
      <c r="I6" s="144"/>
      <c r="J6" s="139" t="s">
        <v>44</v>
      </c>
      <c r="K6" s="139"/>
      <c r="L6" s="139"/>
      <c r="M6" s="143" t="s">
        <v>40</v>
      </c>
      <c r="N6" s="143"/>
      <c r="O6" s="143"/>
      <c r="P6" s="143"/>
      <c r="Q6" s="143"/>
      <c r="R6" s="23"/>
      <c r="S6" s="23"/>
    </row>
    <row r="7" spans="1:19" ht="12.75" customHeight="1">
      <c r="A7" s="117"/>
      <c r="B7" s="100"/>
      <c r="C7" s="139" t="s">
        <v>38</v>
      </c>
      <c r="D7" s="139"/>
      <c r="E7" s="139"/>
      <c r="F7" s="139" t="s">
        <v>39</v>
      </c>
      <c r="G7" s="139"/>
      <c r="H7" s="139"/>
      <c r="I7" s="100" t="s">
        <v>75</v>
      </c>
      <c r="J7" s="139"/>
      <c r="K7" s="139"/>
      <c r="L7" s="139"/>
      <c r="M7" s="143"/>
      <c r="N7" s="143"/>
      <c r="O7" s="143"/>
      <c r="P7" s="143"/>
      <c r="Q7" s="143"/>
      <c r="R7" s="24"/>
      <c r="S7" s="24"/>
    </row>
    <row r="8" spans="1:19" ht="12.75" customHeight="1">
      <c r="A8" s="117"/>
      <c r="B8" s="100"/>
      <c r="C8" s="100" t="s">
        <v>43</v>
      </c>
      <c r="D8" s="139" t="s">
        <v>37</v>
      </c>
      <c r="E8" s="100" t="s">
        <v>33</v>
      </c>
      <c r="F8" s="100" t="s">
        <v>43</v>
      </c>
      <c r="G8" s="139" t="s">
        <v>37</v>
      </c>
      <c r="H8" s="100" t="s">
        <v>33</v>
      </c>
      <c r="I8" s="100"/>
      <c r="J8" s="140" t="s">
        <v>43</v>
      </c>
      <c r="K8" s="120" t="s">
        <v>37</v>
      </c>
      <c r="L8" s="109" t="s">
        <v>33</v>
      </c>
      <c r="M8" s="100" t="s">
        <v>45</v>
      </c>
      <c r="N8" s="100" t="s">
        <v>33</v>
      </c>
      <c r="O8" s="100" t="s">
        <v>52</v>
      </c>
      <c r="P8" s="100" t="s">
        <v>33</v>
      </c>
      <c r="Q8" s="142" t="s">
        <v>76</v>
      </c>
      <c r="R8" s="128" t="s">
        <v>51</v>
      </c>
      <c r="S8" s="141"/>
    </row>
    <row r="9" spans="1:19" ht="34.5" customHeight="1">
      <c r="A9" s="117"/>
      <c r="B9" s="100"/>
      <c r="C9" s="100"/>
      <c r="D9" s="139"/>
      <c r="E9" s="100"/>
      <c r="F9" s="100"/>
      <c r="G9" s="139"/>
      <c r="H9" s="100"/>
      <c r="I9" s="100"/>
      <c r="J9" s="140"/>
      <c r="K9" s="121"/>
      <c r="L9" s="118"/>
      <c r="M9" s="100"/>
      <c r="N9" s="100"/>
      <c r="O9" s="100"/>
      <c r="P9" s="100"/>
      <c r="Q9" s="142"/>
      <c r="R9" s="128"/>
      <c r="S9" s="141"/>
    </row>
    <row r="10" spans="1:19" ht="15">
      <c r="A10" s="4">
        <v>1</v>
      </c>
      <c r="B10" s="62" t="s">
        <v>12</v>
      </c>
      <c r="C10" s="29">
        <v>34</v>
      </c>
      <c r="D10" s="5">
        <v>621</v>
      </c>
      <c r="E10" s="6">
        <v>4434.03</v>
      </c>
      <c r="F10" s="28">
        <v>18</v>
      </c>
      <c r="G10" s="28">
        <v>321</v>
      </c>
      <c r="H10" s="5">
        <v>2293.79</v>
      </c>
      <c r="I10" s="6">
        <f aca="true" t="shared" si="0" ref="I10:I37">E10+H10</f>
        <v>6727.82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5">
        <f>'травень 2017'!N7+'травень 2017'!Q7+'травень 2017'!S7+I10+L10+Q10</f>
        <v>8148.49</v>
      </c>
      <c r="S10" s="8"/>
    </row>
    <row r="11" spans="1:19" ht="15">
      <c r="A11" s="4">
        <v>2</v>
      </c>
      <c r="B11" s="62" t="s">
        <v>65</v>
      </c>
      <c r="C11" s="29">
        <v>45</v>
      </c>
      <c r="D11" s="5">
        <v>825</v>
      </c>
      <c r="E11" s="6">
        <v>5111.74</v>
      </c>
      <c r="F11" s="28">
        <v>19</v>
      </c>
      <c r="G11" s="28">
        <v>284</v>
      </c>
      <c r="H11" s="5">
        <v>1759.65</v>
      </c>
      <c r="I11" s="6">
        <f t="shared" si="0"/>
        <v>6871.389999999999</v>
      </c>
      <c r="J11" s="28">
        <v>61</v>
      </c>
      <c r="K11" s="28">
        <v>621</v>
      </c>
      <c r="L11" s="5">
        <v>2642.27</v>
      </c>
      <c r="M11" s="5"/>
      <c r="N11" s="6"/>
      <c r="O11" s="28"/>
      <c r="P11" s="6"/>
      <c r="Q11" s="6">
        <f t="shared" si="1"/>
        <v>0</v>
      </c>
      <c r="R11" s="65">
        <f>'травень 2017'!N8+'травень 2017'!Q8+'травень 2017'!S8+I11+L11+Q11+332.14</f>
        <v>32448.350000000002</v>
      </c>
      <c r="S11" s="8"/>
    </row>
    <row r="12" spans="1:19" ht="15">
      <c r="A12" s="4">
        <v>3</v>
      </c>
      <c r="B12" s="62" t="s">
        <v>66</v>
      </c>
      <c r="C12" s="43">
        <v>35</v>
      </c>
      <c r="D12" s="5">
        <v>601</v>
      </c>
      <c r="E12" s="6">
        <v>4339.8</v>
      </c>
      <c r="F12" s="28">
        <v>12</v>
      </c>
      <c r="G12" s="28">
        <v>245</v>
      </c>
      <c r="H12" s="5">
        <v>1769.14</v>
      </c>
      <c r="I12" s="6">
        <f t="shared" si="0"/>
        <v>6108.9400000000005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5">
        <f>'травень 2017'!N9+'травень 2017'!Q9+'травень 2017'!S9+I12+L12+Q12</f>
        <v>7748.1</v>
      </c>
      <c r="S12" s="8"/>
    </row>
    <row r="13" spans="1:19" ht="15">
      <c r="A13" s="4">
        <v>4</v>
      </c>
      <c r="B13" s="62" t="s">
        <v>3</v>
      </c>
      <c r="C13" s="29">
        <v>113</v>
      </c>
      <c r="D13" s="5">
        <v>1981</v>
      </c>
      <c r="E13" s="6">
        <v>12257.44</v>
      </c>
      <c r="F13" s="28"/>
      <c r="G13" s="28"/>
      <c r="H13" s="5"/>
      <c r="I13" s="6">
        <f t="shared" si="0"/>
        <v>12257.44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5">
        <f>'травень 2017'!N10+'травень 2017'!Q10+'травень 2017'!S10+I13+L13+Q13</f>
        <v>33505.21</v>
      </c>
      <c r="S13" s="8"/>
    </row>
    <row r="14" spans="1:19" ht="15">
      <c r="A14" s="4">
        <v>5</v>
      </c>
      <c r="B14" s="62" t="s">
        <v>4</v>
      </c>
      <c r="C14" s="43">
        <v>56</v>
      </c>
      <c r="D14" s="5">
        <v>750</v>
      </c>
      <c r="E14" s="6">
        <v>8122.95</v>
      </c>
      <c r="F14" s="28">
        <v>34</v>
      </c>
      <c r="G14" s="28">
        <v>448</v>
      </c>
      <c r="H14" s="6">
        <v>4773.28</v>
      </c>
      <c r="I14" s="6">
        <f t="shared" si="0"/>
        <v>12896.23</v>
      </c>
      <c r="J14" s="28">
        <v>9</v>
      </c>
      <c r="K14" s="28">
        <v>82</v>
      </c>
      <c r="L14" s="5">
        <v>164.61</v>
      </c>
      <c r="M14" s="5"/>
      <c r="N14" s="37"/>
      <c r="O14" s="39"/>
      <c r="P14" s="37"/>
      <c r="Q14" s="6">
        <f t="shared" si="1"/>
        <v>0</v>
      </c>
      <c r="R14" s="65">
        <f>'травень 2017'!N11+'травень 2017'!Q11+'травень 2017'!S11+I14+L14+Q14</f>
        <v>17750.38</v>
      </c>
      <c r="S14" s="8"/>
    </row>
    <row r="15" spans="1:19" ht="15">
      <c r="A15" s="4">
        <v>6</v>
      </c>
      <c r="B15" s="62" t="s">
        <v>5</v>
      </c>
      <c r="C15" s="29">
        <v>134</v>
      </c>
      <c r="D15" s="5">
        <v>2637</v>
      </c>
      <c r="E15" s="6">
        <v>13165.78</v>
      </c>
      <c r="F15" s="28">
        <v>13</v>
      </c>
      <c r="G15" s="28">
        <f>220+1321</f>
        <v>1541</v>
      </c>
      <c r="H15" s="5">
        <f>1098.4+13190.74</f>
        <v>14289.14</v>
      </c>
      <c r="I15" s="6">
        <f t="shared" si="0"/>
        <v>27454.92</v>
      </c>
      <c r="J15" s="28">
        <v>65</v>
      </c>
      <c r="K15" s="28">
        <v>1240</v>
      </c>
      <c r="L15" s="5">
        <v>4852.58</v>
      </c>
      <c r="M15" s="5"/>
      <c r="N15" s="37"/>
      <c r="O15" s="39"/>
      <c r="P15" s="37"/>
      <c r="Q15" s="6">
        <f t="shared" si="1"/>
        <v>0</v>
      </c>
      <c r="R15" s="65">
        <f>'травень 2017'!N12+'травень 2017'!Q12+'травень 2017'!S12+I15+L15+Q15+13165.77+1098.39</f>
        <v>51135.009999999995</v>
      </c>
      <c r="S15" s="8"/>
    </row>
    <row r="16" spans="1:19" ht="15">
      <c r="A16" s="4">
        <v>7</v>
      </c>
      <c r="B16" s="62" t="s">
        <v>14</v>
      </c>
      <c r="C16" s="29">
        <v>52</v>
      </c>
      <c r="D16" s="5">
        <v>1055</v>
      </c>
      <c r="E16" s="6">
        <v>6487.52</v>
      </c>
      <c r="F16" s="28">
        <v>37</v>
      </c>
      <c r="G16" s="28">
        <v>781</v>
      </c>
      <c r="H16" s="5">
        <v>4802.64</v>
      </c>
      <c r="I16" s="6">
        <f t="shared" si="0"/>
        <v>11290.16</v>
      </c>
      <c r="J16" s="28">
        <v>6</v>
      </c>
      <c r="K16" s="28">
        <v>113</v>
      </c>
      <c r="L16" s="5">
        <v>473.68</v>
      </c>
      <c r="M16" s="5"/>
      <c r="N16" s="37"/>
      <c r="O16" s="39"/>
      <c r="P16" s="37"/>
      <c r="Q16" s="6">
        <f t="shared" si="1"/>
        <v>0</v>
      </c>
      <c r="R16" s="65">
        <f>'травень 2017'!N13+'травень 2017'!Q13+'травень 2017'!S13+I16+L16+Q16</f>
        <v>14951.67</v>
      </c>
      <c r="S16" s="8"/>
    </row>
    <row r="17" spans="1:19" ht="15">
      <c r="A17" s="4">
        <v>8</v>
      </c>
      <c r="B17" s="63" t="s">
        <v>67</v>
      </c>
      <c r="C17" s="29">
        <v>54</v>
      </c>
      <c r="D17" s="5">
        <v>963</v>
      </c>
      <c r="E17" s="6">
        <v>6332.39</v>
      </c>
      <c r="F17" s="28"/>
      <c r="G17" s="28"/>
      <c r="H17" s="5"/>
      <c r="I17" s="6">
        <f t="shared" si="0"/>
        <v>6332.39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5">
        <f>'травень 2017'!N14+'травень 2017'!Q14+'травень 2017'!S14+I17+L17+Q17</f>
        <v>23981.41</v>
      </c>
      <c r="S17" s="8"/>
    </row>
    <row r="18" spans="1:19" ht="15">
      <c r="A18" s="4">
        <v>9</v>
      </c>
      <c r="B18" s="62" t="s">
        <v>68</v>
      </c>
      <c r="C18" s="43">
        <v>38</v>
      </c>
      <c r="D18" s="5">
        <v>600</v>
      </c>
      <c r="E18" s="6">
        <v>3337.58</v>
      </c>
      <c r="F18" s="28">
        <v>9</v>
      </c>
      <c r="G18" s="28">
        <v>125</v>
      </c>
      <c r="H18" s="5">
        <v>643.17</v>
      </c>
      <c r="I18" s="6">
        <f t="shared" si="0"/>
        <v>3980.75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65">
        <f>'травень 2017'!N15+'травень 2017'!Q15+'травень 2017'!S15+I18+L18+Q18+335.45</f>
        <v>10278.210000000001</v>
      </c>
      <c r="S18" s="8"/>
    </row>
    <row r="19" spans="1:19" ht="15">
      <c r="A19" s="4">
        <v>10</v>
      </c>
      <c r="B19" s="63" t="s">
        <v>6</v>
      </c>
      <c r="C19" s="29">
        <v>33</v>
      </c>
      <c r="D19" s="5">
        <v>600</v>
      </c>
      <c r="E19" s="6">
        <v>4157.4</v>
      </c>
      <c r="F19" s="28">
        <v>8</v>
      </c>
      <c r="G19" s="28">
        <v>145</v>
      </c>
      <c r="H19" s="5">
        <v>1004.82</v>
      </c>
      <c r="I19" s="6">
        <f t="shared" si="0"/>
        <v>5162.219999999999</v>
      </c>
      <c r="J19" s="28">
        <v>24</v>
      </c>
      <c r="K19" s="28">
        <v>314</v>
      </c>
      <c r="L19" s="5">
        <v>1048.77</v>
      </c>
      <c r="M19" s="5">
        <v>100</v>
      </c>
      <c r="N19" s="37">
        <v>159.79</v>
      </c>
      <c r="O19" s="39">
        <v>100</v>
      </c>
      <c r="P19" s="37">
        <v>285.24</v>
      </c>
      <c r="Q19" s="6">
        <f t="shared" si="1"/>
        <v>445.03</v>
      </c>
      <c r="R19" s="65">
        <f>'травень 2017'!N16+'травень 2017'!Q16+'травень 2017'!S16+I19+L19+Q19</f>
        <v>8700.37</v>
      </c>
      <c r="S19" s="8"/>
    </row>
    <row r="20" spans="1:19" ht="15">
      <c r="A20" s="4">
        <v>11</v>
      </c>
      <c r="B20" s="62" t="s">
        <v>7</v>
      </c>
      <c r="C20" s="29">
        <v>135</v>
      </c>
      <c r="D20" s="5">
        <v>2653</v>
      </c>
      <c r="E20" s="6">
        <f>17939.31</f>
        <v>17939.31</v>
      </c>
      <c r="F20" s="28">
        <v>6</v>
      </c>
      <c r="G20" s="28">
        <v>61</v>
      </c>
      <c r="H20" s="5">
        <f>9.61+405.71</f>
        <v>415.32</v>
      </c>
      <c r="I20" s="6">
        <f t="shared" si="0"/>
        <v>18354.63</v>
      </c>
      <c r="J20" s="28">
        <v>20</v>
      </c>
      <c r="K20" s="28">
        <v>394</v>
      </c>
      <c r="L20" s="5">
        <v>1400.73</v>
      </c>
      <c r="M20" s="5"/>
      <c r="N20" s="37"/>
      <c r="O20" s="39"/>
      <c r="P20" s="37"/>
      <c r="Q20" s="6">
        <f t="shared" si="1"/>
        <v>0</v>
      </c>
      <c r="R20" s="65">
        <f>'травень 2017'!N17+'травень 2017'!Q17+'травень 2017'!S17+I20+L20+Q20</f>
        <v>25864.84</v>
      </c>
      <c r="S20" s="8"/>
    </row>
    <row r="21" spans="1:19" ht="15">
      <c r="A21" s="4">
        <v>12</v>
      </c>
      <c r="B21" s="62" t="s">
        <v>13</v>
      </c>
      <c r="C21" s="29">
        <v>30</v>
      </c>
      <c r="D21" s="5">
        <v>541</v>
      </c>
      <c r="E21" s="6">
        <v>3610.99</v>
      </c>
      <c r="F21" s="28"/>
      <c r="G21" s="28"/>
      <c r="H21" s="5"/>
      <c r="I21" s="6">
        <f t="shared" si="0"/>
        <v>3610.99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5">
        <f>'травень 2017'!N18+'травень 2017'!Q18+'травень 2017'!S18+I21+L21+Q21</f>
        <v>10027.42</v>
      </c>
      <c r="S21" s="8"/>
    </row>
    <row r="22" spans="1:19" ht="15">
      <c r="A22" s="4">
        <v>13</v>
      </c>
      <c r="B22" s="62" t="s">
        <v>49</v>
      </c>
      <c r="C22" s="29">
        <v>28</v>
      </c>
      <c r="D22" s="5">
        <v>216</v>
      </c>
      <c r="E22" s="6">
        <v>1790.26</v>
      </c>
      <c r="F22" s="28">
        <v>85</v>
      </c>
      <c r="G22" s="28">
        <v>1536</v>
      </c>
      <c r="H22" s="5">
        <v>9950.62</v>
      </c>
      <c r="I22" s="6">
        <f t="shared" si="0"/>
        <v>11740.880000000001</v>
      </c>
      <c r="J22" s="39">
        <v>30</v>
      </c>
      <c r="K22" s="28">
        <v>315</v>
      </c>
      <c r="L22" s="5">
        <v>1355.8</v>
      </c>
      <c r="M22" s="5"/>
      <c r="N22" s="37"/>
      <c r="O22" s="39"/>
      <c r="P22" s="37"/>
      <c r="Q22" s="6">
        <f t="shared" si="1"/>
        <v>0</v>
      </c>
      <c r="R22" s="65">
        <f>'травень 2017'!N19+'травень 2017'!Q19+'травень 2017'!S19+I22+L22+Q22</f>
        <v>15823.52</v>
      </c>
      <c r="S22" s="8"/>
    </row>
    <row r="23" spans="1:19" ht="15">
      <c r="A23" s="4">
        <v>14</v>
      </c>
      <c r="B23" s="62" t="s">
        <v>8</v>
      </c>
      <c r="C23" s="29">
        <v>42</v>
      </c>
      <c r="D23" s="5">
        <v>654</v>
      </c>
      <c r="E23" s="6">
        <v>3877.81</v>
      </c>
      <c r="F23" s="28">
        <v>15</v>
      </c>
      <c r="G23" s="28">
        <v>218</v>
      </c>
      <c r="H23" s="5">
        <v>1292.6</v>
      </c>
      <c r="I23" s="6">
        <f t="shared" si="0"/>
        <v>5170.41</v>
      </c>
      <c r="J23" s="28">
        <v>17</v>
      </c>
      <c r="K23" s="28">
        <v>136</v>
      </c>
      <c r="L23" s="5">
        <v>537.76</v>
      </c>
      <c r="M23" s="5"/>
      <c r="N23" s="37"/>
      <c r="O23" s="39"/>
      <c r="P23" s="37"/>
      <c r="Q23" s="6">
        <f t="shared" si="1"/>
        <v>0</v>
      </c>
      <c r="R23" s="65">
        <f>'травень 2017'!N20+'травень 2017'!Q20+'травень 2017'!S20+I23+L23+Q23</f>
        <v>10274.390000000001</v>
      </c>
      <c r="S23" s="8"/>
    </row>
    <row r="24" spans="1:19" ht="15">
      <c r="A24" s="4">
        <v>15</v>
      </c>
      <c r="B24" s="62" t="s">
        <v>15</v>
      </c>
      <c r="C24" s="29">
        <v>0</v>
      </c>
      <c r="D24" s="5"/>
      <c r="E24" s="6"/>
      <c r="F24" s="28">
        <v>0</v>
      </c>
      <c r="G24" s="28"/>
      <c r="H24" s="5"/>
      <c r="I24" s="6">
        <f t="shared" si="0"/>
        <v>0</v>
      </c>
      <c r="J24" s="28"/>
      <c r="K24" s="28"/>
      <c r="L24" s="5"/>
      <c r="M24" s="5">
        <v>100</v>
      </c>
      <c r="N24" s="37">
        <v>108.08</v>
      </c>
      <c r="O24" s="39"/>
      <c r="P24" s="37"/>
      <c r="Q24" s="6">
        <f t="shared" si="1"/>
        <v>108.08</v>
      </c>
      <c r="R24" s="65">
        <f>'травень 2017'!N21+'травень 2017'!Q21+'травень 2017'!S21+I24+L24+Q24</f>
        <v>26083.93</v>
      </c>
      <c r="S24" s="10"/>
    </row>
    <row r="25" spans="1:19" ht="15">
      <c r="A25" s="4">
        <v>16</v>
      </c>
      <c r="B25" s="62" t="s">
        <v>16</v>
      </c>
      <c r="C25" s="29">
        <v>109</v>
      </c>
      <c r="D25" s="5">
        <v>2289</v>
      </c>
      <c r="E25" s="6">
        <v>22252.03</v>
      </c>
      <c r="F25" s="28"/>
      <c r="G25" s="28"/>
      <c r="H25" s="5"/>
      <c r="I25" s="6">
        <f t="shared" si="0"/>
        <v>22252.03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5">
        <f>'травень 2017'!N22+'травень 2017'!Q22+'травень 2017'!S22+I25+L25+Q25</f>
        <v>25819.739999999998</v>
      </c>
      <c r="S25" s="8"/>
    </row>
    <row r="26" spans="1:19" ht="15">
      <c r="A26" s="4">
        <v>17</v>
      </c>
      <c r="B26" s="62" t="s">
        <v>9</v>
      </c>
      <c r="C26" s="29">
        <v>30</v>
      </c>
      <c r="D26" s="5">
        <v>280</v>
      </c>
      <c r="E26" s="6">
        <v>1500.19</v>
      </c>
      <c r="F26" s="28"/>
      <c r="G26" s="28"/>
      <c r="H26" s="5"/>
      <c r="I26" s="6">
        <f t="shared" si="0"/>
        <v>1500.19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5">
        <f>'травень 2017'!N23+'травень 2017'!Q23+'травень 2017'!S23+I26+L26+Q26</f>
        <v>6597.82</v>
      </c>
      <c r="S26" s="8"/>
    </row>
    <row r="27" spans="1:19" ht="15">
      <c r="A27" s="4">
        <v>18</v>
      </c>
      <c r="B27" s="63" t="s">
        <v>10</v>
      </c>
      <c r="C27" s="29">
        <v>69</v>
      </c>
      <c r="D27" s="5">
        <v>1387</v>
      </c>
      <c r="E27" s="6">
        <v>8974.16</v>
      </c>
      <c r="F27" s="28">
        <v>74</v>
      </c>
      <c r="G27" s="28">
        <v>1570</v>
      </c>
      <c r="H27" s="5">
        <v>10158.18</v>
      </c>
      <c r="I27" s="6">
        <f t="shared" si="0"/>
        <v>19132.34</v>
      </c>
      <c r="J27" s="28">
        <v>4</v>
      </c>
      <c r="K27" s="28">
        <v>60</v>
      </c>
      <c r="L27" s="5">
        <v>211.4</v>
      </c>
      <c r="M27" s="5"/>
      <c r="N27" s="37"/>
      <c r="O27" s="39"/>
      <c r="P27" s="37"/>
      <c r="Q27" s="6">
        <f t="shared" si="1"/>
        <v>0</v>
      </c>
      <c r="R27" s="65">
        <f>'травень 2017'!N24+'травень 2017'!Q24+'травень 2017'!S24+I27+L27+Q27</f>
        <v>37997.6</v>
      </c>
      <c r="S27" s="8"/>
    </row>
    <row r="28" spans="1:19" ht="15">
      <c r="A28" s="4">
        <v>19</v>
      </c>
      <c r="B28" s="62" t="s">
        <v>11</v>
      </c>
      <c r="C28" s="29">
        <v>90</v>
      </c>
      <c r="D28" s="5">
        <v>1651</v>
      </c>
      <c r="E28" s="6">
        <v>9358.14</v>
      </c>
      <c r="F28" s="28">
        <v>2</v>
      </c>
      <c r="G28" s="28">
        <v>40</v>
      </c>
      <c r="H28" s="5">
        <v>190.15</v>
      </c>
      <c r="I28" s="6">
        <f t="shared" si="0"/>
        <v>9548.289999999999</v>
      </c>
      <c r="J28" s="28">
        <v>16</v>
      </c>
      <c r="K28" s="28">
        <v>328</v>
      </c>
      <c r="L28" s="5">
        <v>1019</v>
      </c>
      <c r="M28" s="5">
        <v>880</v>
      </c>
      <c r="N28" s="37">
        <v>1962.83</v>
      </c>
      <c r="O28" s="39"/>
      <c r="P28" s="37"/>
      <c r="Q28" s="6">
        <f t="shared" si="1"/>
        <v>1962.83</v>
      </c>
      <c r="R28" s="65">
        <f>'травень 2017'!N25+'травень 2017'!Q25+'травень 2017'!S25+I28+L28+Q28</f>
        <v>15413.099999999999</v>
      </c>
      <c r="S28" s="8"/>
    </row>
    <row r="29" spans="1:19" ht="15">
      <c r="A29" s="4">
        <v>20</v>
      </c>
      <c r="B29" s="62" t="s">
        <v>69</v>
      </c>
      <c r="C29" s="29">
        <v>62</v>
      </c>
      <c r="D29" s="5">
        <v>1166</v>
      </c>
      <c r="E29" s="6">
        <v>8739.8</v>
      </c>
      <c r="F29" s="28">
        <v>11</v>
      </c>
      <c r="G29" s="28">
        <v>178</v>
      </c>
      <c r="H29" s="5">
        <v>1280.57</v>
      </c>
      <c r="I29" s="6">
        <f t="shared" si="0"/>
        <v>10020.369999999999</v>
      </c>
      <c r="J29" s="28">
        <v>18</v>
      </c>
      <c r="K29" s="28">
        <v>278</v>
      </c>
      <c r="L29" s="5">
        <v>1163.47</v>
      </c>
      <c r="M29" s="5">
        <v>200</v>
      </c>
      <c r="N29" s="37">
        <v>614.87</v>
      </c>
      <c r="O29" s="39"/>
      <c r="P29" s="37"/>
      <c r="Q29" s="6">
        <f t="shared" si="1"/>
        <v>614.87</v>
      </c>
      <c r="R29" s="65">
        <f>'травень 2017'!N26+'травень 2017'!Q26+'травень 2017'!S26+I29+L29+Q29</f>
        <v>13434.06</v>
      </c>
      <c r="S29" s="8"/>
    </row>
    <row r="30" spans="1:19" ht="15">
      <c r="A30" s="4">
        <v>21</v>
      </c>
      <c r="B30" s="63" t="s">
        <v>70</v>
      </c>
      <c r="C30" s="29">
        <v>31</v>
      </c>
      <c r="D30" s="5">
        <v>572</v>
      </c>
      <c r="E30" s="6">
        <v>3896.06</v>
      </c>
      <c r="F30" s="28">
        <v>15</v>
      </c>
      <c r="G30" s="28">
        <v>217</v>
      </c>
      <c r="H30" s="5">
        <v>1478.03</v>
      </c>
      <c r="I30" s="6">
        <f t="shared" si="0"/>
        <v>5374.09</v>
      </c>
      <c r="J30" s="28">
        <v>18</v>
      </c>
      <c r="K30" s="28">
        <v>159</v>
      </c>
      <c r="L30" s="5">
        <v>508.15</v>
      </c>
      <c r="M30" s="5"/>
      <c r="N30" s="6"/>
      <c r="O30" s="28"/>
      <c r="P30" s="6"/>
      <c r="Q30" s="6">
        <f t="shared" si="1"/>
        <v>0</v>
      </c>
      <c r="R30" s="65">
        <f>'травень 2017'!N27+'травень 2017'!Q27+'травень 2017'!S27+I30+L30+Q30</f>
        <v>8878.39</v>
      </c>
      <c r="S30" s="8"/>
    </row>
    <row r="31" spans="1:19" ht="15">
      <c r="A31" s="4">
        <v>22</v>
      </c>
      <c r="B31" s="62" t="s">
        <v>17</v>
      </c>
      <c r="C31" s="29">
        <v>21</v>
      </c>
      <c r="D31" s="5">
        <v>407</v>
      </c>
      <c r="E31" s="6">
        <v>2310.56</v>
      </c>
      <c r="F31" s="28">
        <v>8</v>
      </c>
      <c r="G31" s="28">
        <v>166</v>
      </c>
      <c r="H31" s="5">
        <v>942.39</v>
      </c>
      <c r="I31" s="6">
        <f t="shared" si="0"/>
        <v>3252.95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5">
        <f>'травень 2017'!N28+'травень 2017'!Q28+'травень 2017'!S28+I31+L31+Q31</f>
        <v>7575.53</v>
      </c>
      <c r="S31" s="8"/>
    </row>
    <row r="32" spans="1:19" ht="15">
      <c r="A32" s="4">
        <v>23</v>
      </c>
      <c r="B32" s="62" t="s">
        <v>71</v>
      </c>
      <c r="C32" s="29">
        <v>10</v>
      </c>
      <c r="D32" s="5">
        <v>195</v>
      </c>
      <c r="E32" s="6">
        <v>1419.9</v>
      </c>
      <c r="F32" s="28">
        <v>10</v>
      </c>
      <c r="G32" s="28">
        <v>190</v>
      </c>
      <c r="H32" s="35">
        <v>1314.8</v>
      </c>
      <c r="I32" s="6">
        <f t="shared" si="0"/>
        <v>2734.7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5">
        <f>'травень 2017'!N29+'травень 2017'!Q29+'травень 2017'!S29+I32+L32+Q32</f>
        <v>5895.34</v>
      </c>
      <c r="S32" s="8"/>
    </row>
    <row r="33" spans="1:19" ht="15">
      <c r="A33" s="4">
        <v>24</v>
      </c>
      <c r="B33" s="62" t="s">
        <v>48</v>
      </c>
      <c r="C33" s="29">
        <v>11</v>
      </c>
      <c r="D33" s="5">
        <v>251</v>
      </c>
      <c r="E33" s="6">
        <v>1608.75</v>
      </c>
      <c r="F33" s="28">
        <v>10</v>
      </c>
      <c r="G33" s="28">
        <v>161</v>
      </c>
      <c r="H33" s="5">
        <v>1031.91</v>
      </c>
      <c r="I33" s="6">
        <f t="shared" si="0"/>
        <v>2640.66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5">
        <f>'травень 2017'!N30+'травень 2017'!Q30+'травень 2017'!S30+I33+L33+Q33</f>
        <v>11299.8</v>
      </c>
      <c r="S33" s="8"/>
    </row>
    <row r="34" spans="1:19" ht="15">
      <c r="A34" s="4">
        <v>25</v>
      </c>
      <c r="B34" s="62" t="s">
        <v>18</v>
      </c>
      <c r="C34" s="29">
        <v>25</v>
      </c>
      <c r="D34" s="5">
        <v>467</v>
      </c>
      <c r="E34" s="6">
        <v>1763.42</v>
      </c>
      <c r="F34" s="28"/>
      <c r="G34" s="28"/>
      <c r="H34" s="5"/>
      <c r="I34" s="6">
        <f t="shared" si="0"/>
        <v>1763.42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5">
        <f>'травень 2017'!N31+'травень 2017'!Q31+'травень 2017'!S31+I34+L34+Q34</f>
        <v>2329.83</v>
      </c>
      <c r="S34" s="8"/>
    </row>
    <row r="35" spans="1:19" ht="15">
      <c r="A35" s="4">
        <v>26</v>
      </c>
      <c r="B35" s="62" t="s">
        <v>50</v>
      </c>
      <c r="C35" s="43">
        <v>10</v>
      </c>
      <c r="D35" s="5">
        <v>201</v>
      </c>
      <c r="E35" s="6">
        <v>1233.57</v>
      </c>
      <c r="F35" s="28"/>
      <c r="G35" s="28"/>
      <c r="H35" s="5"/>
      <c r="I35" s="6">
        <f t="shared" si="0"/>
        <v>1233.57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5">
        <f>'травень 2017'!N32+'травень 2017'!Q32+'травень 2017'!S32+I35+L35+Q35+392.72</f>
        <v>4915.14</v>
      </c>
      <c r="S35" s="8"/>
    </row>
    <row r="36" spans="1:20" ht="15">
      <c r="A36" s="4">
        <v>27</v>
      </c>
      <c r="B36" s="62" t="s">
        <v>19</v>
      </c>
      <c r="C36" s="43">
        <v>29</v>
      </c>
      <c r="D36" s="5">
        <v>549</v>
      </c>
      <c r="E36" s="6">
        <v>3692.7</v>
      </c>
      <c r="F36" s="28"/>
      <c r="G36" s="28"/>
      <c r="H36" s="5"/>
      <c r="I36" s="6">
        <f t="shared" si="0"/>
        <v>3692.7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5">
        <f>'травень 2017'!N33+'травень 2017'!Q33+'травень 2017'!S33+I36+L36+Q36</f>
        <v>16483.71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5"/>
      <c r="E37" s="6"/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38">
        <f>'березень 2017'!N34+'березень 2017'!Q34+'березень 2017'!S34+'травень(платн)'!I37+'травень(платн)'!L37+'травень(платн)'!Q37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Q38">SUM(C10:C37)</f>
        <v>1326</v>
      </c>
      <c r="D38" s="36">
        <f t="shared" si="2"/>
        <v>24112</v>
      </c>
      <c r="E38" s="13">
        <f t="shared" si="2"/>
        <v>161714.28</v>
      </c>
      <c r="F38" s="26">
        <f t="shared" si="2"/>
        <v>386</v>
      </c>
      <c r="G38" s="26">
        <f t="shared" si="2"/>
        <v>8227</v>
      </c>
      <c r="H38" s="13">
        <f t="shared" si="2"/>
        <v>59390.200000000004</v>
      </c>
      <c r="I38" s="13">
        <f t="shared" si="2"/>
        <v>221104.48000000007</v>
      </c>
      <c r="J38" s="26">
        <f t="shared" si="2"/>
        <v>288</v>
      </c>
      <c r="K38" s="36">
        <f t="shared" si="2"/>
        <v>4040</v>
      </c>
      <c r="L38" s="13">
        <f t="shared" si="2"/>
        <v>15378.219999999998</v>
      </c>
      <c r="M38" s="36">
        <f t="shared" si="2"/>
        <v>1280</v>
      </c>
      <c r="N38" s="13">
        <f t="shared" si="2"/>
        <v>2845.5699999999997</v>
      </c>
      <c r="O38" s="26">
        <f t="shared" si="2"/>
        <v>100</v>
      </c>
      <c r="P38" s="13">
        <f t="shared" si="2"/>
        <v>285.24</v>
      </c>
      <c r="Q38" s="13">
        <f t="shared" si="2"/>
        <v>3130.81</v>
      </c>
      <c r="R38" s="38">
        <f>SUM(R10:R37)</f>
        <v>453361.36000000004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R38+'травень 2017'!Q49+2734.45</f>
        <v>632872.99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M6:Q7"/>
    <mergeCell ref="A6:A9"/>
    <mergeCell ref="B6:B9"/>
    <mergeCell ref="C6:I6"/>
    <mergeCell ref="J6:L7"/>
    <mergeCell ref="K8:K9"/>
    <mergeCell ref="L8:L9"/>
    <mergeCell ref="I7:I9"/>
    <mergeCell ref="C8:C9"/>
    <mergeCell ref="N8:N9"/>
    <mergeCell ref="S8:S9"/>
    <mergeCell ref="R8:R9"/>
    <mergeCell ref="O8:O9"/>
    <mergeCell ref="P8:P9"/>
    <mergeCell ref="Q8:Q9"/>
    <mergeCell ref="A4:N4"/>
    <mergeCell ref="F8:F9"/>
    <mergeCell ref="E8:E9"/>
    <mergeCell ref="H8:H9"/>
    <mergeCell ref="G8:G9"/>
    <mergeCell ref="C7:E7"/>
    <mergeCell ref="F7:H7"/>
    <mergeCell ref="D8:D9"/>
    <mergeCell ref="J8:J9"/>
    <mergeCell ref="M8:M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U66"/>
  <sheetViews>
    <sheetView zoomScalePageLayoutView="0" workbookViewId="0" topLeftCell="A43">
      <selection activeCell="Q51" sqref="Q51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15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52" t="s">
        <v>73</v>
      </c>
    </row>
    <row r="4" spans="1:20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53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53"/>
    </row>
    <row r="6" spans="1:20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54"/>
    </row>
    <row r="7" spans="1:20" ht="15">
      <c r="A7" s="4">
        <v>1</v>
      </c>
      <c r="B7" s="9" t="s">
        <v>12</v>
      </c>
      <c r="C7" s="41">
        <f aca="true" t="shared" si="0" ref="C7:C34">D7+I7</f>
        <v>0</v>
      </c>
      <c r="D7" s="41">
        <f aca="true" t="shared" si="1" ref="D7:D34">E7+F7+G7+H7</f>
        <v>0</v>
      </c>
      <c r="E7" s="39"/>
      <c r="F7" s="39"/>
      <c r="G7" s="39"/>
      <c r="H7" s="39"/>
      <c r="I7" s="39">
        <f aca="true" t="shared" si="2" ref="I7:I34">J7+K7+L7</f>
        <v>0</v>
      </c>
      <c r="J7" s="39"/>
      <c r="K7" s="39"/>
      <c r="L7" s="39"/>
      <c r="M7" s="28"/>
      <c r="N7" s="6"/>
      <c r="O7" s="5"/>
      <c r="P7" s="5"/>
      <c r="Q7" s="6"/>
      <c r="R7" s="7"/>
      <c r="S7" s="35"/>
      <c r="T7" s="29"/>
    </row>
    <row r="8" spans="1:20" ht="15">
      <c r="A8" s="4">
        <v>2</v>
      </c>
      <c r="B8" s="9" t="s">
        <v>65</v>
      </c>
      <c r="C8" s="41">
        <f t="shared" si="0"/>
        <v>0</v>
      </c>
      <c r="D8" s="41">
        <f t="shared" si="1"/>
        <v>0</v>
      </c>
      <c r="E8" s="39"/>
      <c r="F8" s="39"/>
      <c r="G8" s="39"/>
      <c r="H8" s="39"/>
      <c r="I8" s="39">
        <f t="shared" si="2"/>
        <v>0</v>
      </c>
      <c r="J8" s="39"/>
      <c r="K8" s="39"/>
      <c r="L8" s="39"/>
      <c r="M8" s="28"/>
      <c r="N8" s="6"/>
      <c r="O8" s="17">
        <v>70</v>
      </c>
      <c r="P8" s="5">
        <f>266+443</f>
        <v>709</v>
      </c>
      <c r="Q8" s="6">
        <v>12926.36</v>
      </c>
      <c r="R8" s="7"/>
      <c r="S8" s="35"/>
      <c r="T8" s="29"/>
    </row>
    <row r="9" spans="1:20" ht="15">
      <c r="A9" s="4">
        <v>3</v>
      </c>
      <c r="B9" s="9" t="s">
        <v>66</v>
      </c>
      <c r="C9" s="41">
        <f t="shared" si="0"/>
        <v>0</v>
      </c>
      <c r="D9" s="41">
        <f t="shared" si="1"/>
        <v>0</v>
      </c>
      <c r="E9" s="39"/>
      <c r="F9" s="39"/>
      <c r="G9" s="39"/>
      <c r="H9" s="39"/>
      <c r="I9" s="39">
        <f t="shared" si="2"/>
        <v>0</v>
      </c>
      <c r="J9" s="39"/>
      <c r="K9" s="39"/>
      <c r="L9" s="39"/>
      <c r="M9" s="28"/>
      <c r="N9" s="6"/>
      <c r="O9" s="5"/>
      <c r="P9" s="5"/>
      <c r="Q9" s="6"/>
      <c r="R9" s="7"/>
      <c r="S9" s="35"/>
      <c r="T9" s="29"/>
    </row>
    <row r="10" spans="1:20" ht="15">
      <c r="A10" s="4">
        <v>4</v>
      </c>
      <c r="B10" s="9" t="s">
        <v>3</v>
      </c>
      <c r="C10" s="41">
        <f t="shared" si="0"/>
        <v>0</v>
      </c>
      <c r="D10" s="41">
        <f t="shared" si="1"/>
        <v>0</v>
      </c>
      <c r="E10" s="39"/>
      <c r="F10" s="39"/>
      <c r="G10" s="39"/>
      <c r="H10" s="39"/>
      <c r="I10" s="39">
        <f t="shared" si="2"/>
        <v>0</v>
      </c>
      <c r="J10" s="39"/>
      <c r="K10" s="39"/>
      <c r="L10" s="39"/>
      <c r="M10" s="28"/>
      <c r="N10" s="6"/>
      <c r="O10" s="5"/>
      <c r="P10" s="5"/>
      <c r="Q10" s="6"/>
      <c r="R10" s="7"/>
      <c r="S10" s="35"/>
      <c r="T10" s="29"/>
    </row>
    <row r="11" spans="1:20" ht="15">
      <c r="A11" s="4">
        <v>5</v>
      </c>
      <c r="B11" s="9" t="s">
        <v>4</v>
      </c>
      <c r="C11" s="41">
        <f t="shared" si="0"/>
        <v>0</v>
      </c>
      <c r="D11" s="41">
        <f t="shared" si="1"/>
        <v>0</v>
      </c>
      <c r="E11" s="39"/>
      <c r="F11" s="39"/>
      <c r="G11" s="39"/>
      <c r="H11" s="39"/>
      <c r="I11" s="39">
        <f t="shared" si="2"/>
        <v>0</v>
      </c>
      <c r="J11" s="39"/>
      <c r="K11" s="39"/>
      <c r="L11" s="39"/>
      <c r="M11" s="28"/>
      <c r="N11" s="6"/>
      <c r="O11" s="5"/>
      <c r="P11" s="5"/>
      <c r="Q11" s="6"/>
      <c r="R11" s="7"/>
      <c r="S11" s="35"/>
      <c r="T11" s="29"/>
    </row>
    <row r="12" spans="1:20" ht="15">
      <c r="A12" s="4">
        <v>6</v>
      </c>
      <c r="B12" s="9" t="s">
        <v>5</v>
      </c>
      <c r="C12" s="41">
        <f t="shared" si="0"/>
        <v>0</v>
      </c>
      <c r="D12" s="41">
        <f t="shared" si="1"/>
        <v>0</v>
      </c>
      <c r="E12" s="39"/>
      <c r="F12" s="39"/>
      <c r="G12" s="39"/>
      <c r="H12" s="39"/>
      <c r="I12" s="39">
        <f t="shared" si="2"/>
        <v>0</v>
      </c>
      <c r="J12" s="39"/>
      <c r="K12" s="39"/>
      <c r="L12" s="39"/>
      <c r="M12" s="28"/>
      <c r="N12" s="6"/>
      <c r="O12" s="5"/>
      <c r="P12" s="5"/>
      <c r="Q12" s="6"/>
      <c r="R12" s="7"/>
      <c r="S12" s="35"/>
      <c r="T12" s="29"/>
    </row>
    <row r="13" spans="1:20" ht="15">
      <c r="A13" s="4">
        <v>7</v>
      </c>
      <c r="B13" s="9" t="s">
        <v>14</v>
      </c>
      <c r="C13" s="41">
        <f t="shared" si="0"/>
        <v>0</v>
      </c>
      <c r="D13" s="41">
        <f t="shared" si="1"/>
        <v>0</v>
      </c>
      <c r="E13" s="39"/>
      <c r="F13" s="39"/>
      <c r="G13" s="39"/>
      <c r="H13" s="39"/>
      <c r="I13" s="39">
        <f t="shared" si="2"/>
        <v>0</v>
      </c>
      <c r="J13" s="39"/>
      <c r="K13" s="39"/>
      <c r="L13" s="39"/>
      <c r="M13" s="28"/>
      <c r="N13" s="6"/>
      <c r="O13" s="5"/>
      <c r="P13" s="5"/>
      <c r="Q13" s="6"/>
      <c r="R13" s="7"/>
      <c r="S13" s="35"/>
      <c r="T13" s="43"/>
    </row>
    <row r="14" spans="1:20" ht="15">
      <c r="A14" s="4">
        <v>8</v>
      </c>
      <c r="B14" s="31" t="s">
        <v>67</v>
      </c>
      <c r="C14" s="41">
        <f t="shared" si="0"/>
        <v>0</v>
      </c>
      <c r="D14" s="41">
        <f t="shared" si="1"/>
        <v>0</v>
      </c>
      <c r="E14" s="39"/>
      <c r="F14" s="39"/>
      <c r="G14" s="39"/>
      <c r="H14" s="39"/>
      <c r="I14" s="39">
        <f t="shared" si="2"/>
        <v>0</v>
      </c>
      <c r="J14" s="39"/>
      <c r="K14" s="39"/>
      <c r="L14" s="39"/>
      <c r="M14" s="28"/>
      <c r="N14" s="6"/>
      <c r="O14" s="5">
        <v>49</v>
      </c>
      <c r="P14" s="5">
        <v>621</v>
      </c>
      <c r="Q14" s="6">
        <v>10794.31</v>
      </c>
      <c r="R14" s="7"/>
      <c r="S14" s="35"/>
      <c r="T14" s="29"/>
    </row>
    <row r="15" spans="1:20" ht="15">
      <c r="A15" s="4">
        <v>9</v>
      </c>
      <c r="B15" s="9" t="s">
        <v>68</v>
      </c>
      <c r="C15" s="41">
        <f t="shared" si="0"/>
        <v>0</v>
      </c>
      <c r="D15" s="41">
        <f t="shared" si="1"/>
        <v>0</v>
      </c>
      <c r="E15" s="39"/>
      <c r="F15" s="39"/>
      <c r="G15" s="39"/>
      <c r="H15" s="39"/>
      <c r="I15" s="39">
        <f t="shared" si="2"/>
        <v>0</v>
      </c>
      <c r="J15" s="39"/>
      <c r="K15" s="39"/>
      <c r="L15" s="39"/>
      <c r="M15" s="28"/>
      <c r="N15" s="6"/>
      <c r="O15" s="5">
        <v>10</v>
      </c>
      <c r="P15" s="5">
        <v>122</v>
      </c>
      <c r="Q15" s="6">
        <v>2230.78</v>
      </c>
      <c r="R15" s="7"/>
      <c r="S15" s="35"/>
      <c r="T15" s="29"/>
    </row>
    <row r="16" spans="1:20" ht="15">
      <c r="A16" s="4">
        <v>10</v>
      </c>
      <c r="B16" s="31" t="s">
        <v>6</v>
      </c>
      <c r="C16" s="41">
        <f t="shared" si="0"/>
        <v>0</v>
      </c>
      <c r="D16" s="41">
        <f t="shared" si="1"/>
        <v>0</v>
      </c>
      <c r="E16" s="39"/>
      <c r="F16" s="39"/>
      <c r="G16" s="39"/>
      <c r="H16" s="39"/>
      <c r="I16" s="39">
        <f t="shared" si="2"/>
        <v>0</v>
      </c>
      <c r="J16" s="39"/>
      <c r="K16" s="39"/>
      <c r="L16" s="39"/>
      <c r="M16" s="28"/>
      <c r="N16" s="6"/>
      <c r="O16" s="5"/>
      <c r="P16" s="5"/>
      <c r="Q16" s="6"/>
      <c r="R16" s="7"/>
      <c r="S16" s="35"/>
      <c r="T16" s="29"/>
    </row>
    <row r="17" spans="1:20" ht="15">
      <c r="A17" s="4">
        <v>11</v>
      </c>
      <c r="B17" s="9" t="s">
        <v>7</v>
      </c>
      <c r="C17" s="41">
        <f t="shared" si="0"/>
        <v>0</v>
      </c>
      <c r="D17" s="41">
        <f t="shared" si="1"/>
        <v>0</v>
      </c>
      <c r="E17" s="39"/>
      <c r="F17" s="39"/>
      <c r="G17" s="39"/>
      <c r="H17" s="39"/>
      <c r="I17" s="39">
        <f t="shared" si="2"/>
        <v>0</v>
      </c>
      <c r="J17" s="39"/>
      <c r="K17" s="39"/>
      <c r="L17" s="39"/>
      <c r="M17" s="28"/>
      <c r="N17" s="6"/>
      <c r="O17" s="5"/>
      <c r="P17" s="5"/>
      <c r="Q17" s="6"/>
      <c r="R17" s="7"/>
      <c r="S17" s="35"/>
      <c r="T17" s="29"/>
    </row>
    <row r="18" spans="1:20" ht="15">
      <c r="A18" s="4">
        <v>12</v>
      </c>
      <c r="B18" s="9" t="s">
        <v>13</v>
      </c>
      <c r="C18" s="41">
        <f t="shared" si="0"/>
        <v>0</v>
      </c>
      <c r="D18" s="41">
        <f t="shared" si="1"/>
        <v>0</v>
      </c>
      <c r="E18" s="39"/>
      <c r="F18" s="39"/>
      <c r="G18" s="39"/>
      <c r="H18" s="39"/>
      <c r="I18" s="39">
        <f t="shared" si="2"/>
        <v>0</v>
      </c>
      <c r="J18" s="39"/>
      <c r="K18" s="39"/>
      <c r="L18" s="39"/>
      <c r="M18" s="28"/>
      <c r="N18" s="6"/>
      <c r="O18" s="5"/>
      <c r="P18" s="5"/>
      <c r="Q18" s="6"/>
      <c r="R18" s="7"/>
      <c r="S18" s="35"/>
      <c r="T18" s="29"/>
    </row>
    <row r="19" spans="1:20" ht="15">
      <c r="A19" s="4">
        <v>13</v>
      </c>
      <c r="B19" s="9" t="s">
        <v>49</v>
      </c>
      <c r="C19" s="41">
        <f t="shared" si="0"/>
        <v>0</v>
      </c>
      <c r="D19" s="41">
        <f t="shared" si="1"/>
        <v>0</v>
      </c>
      <c r="E19" s="39"/>
      <c r="F19" s="39"/>
      <c r="G19" s="39"/>
      <c r="H19" s="39"/>
      <c r="I19" s="39">
        <f t="shared" si="2"/>
        <v>0</v>
      </c>
      <c r="J19" s="39"/>
      <c r="K19" s="39"/>
      <c r="L19" s="39"/>
      <c r="M19" s="28"/>
      <c r="N19" s="6"/>
      <c r="O19" s="5"/>
      <c r="P19" s="5"/>
      <c r="Q19" s="6"/>
      <c r="R19" s="7"/>
      <c r="S19" s="35"/>
      <c r="T19" s="29"/>
    </row>
    <row r="20" spans="1:20" ht="15">
      <c r="A20" s="4">
        <v>14</v>
      </c>
      <c r="B20" s="9" t="s">
        <v>8</v>
      </c>
      <c r="C20" s="41">
        <f t="shared" si="0"/>
        <v>0</v>
      </c>
      <c r="D20" s="41">
        <f t="shared" si="1"/>
        <v>0</v>
      </c>
      <c r="E20" s="39"/>
      <c r="F20" s="39"/>
      <c r="G20" s="39"/>
      <c r="H20" s="39"/>
      <c r="I20" s="39">
        <f t="shared" si="2"/>
        <v>0</v>
      </c>
      <c r="J20" s="39"/>
      <c r="K20" s="39"/>
      <c r="L20" s="39"/>
      <c r="M20" s="28"/>
      <c r="N20" s="6"/>
      <c r="O20" s="5"/>
      <c r="P20" s="5"/>
      <c r="Q20" s="6"/>
      <c r="R20" s="7"/>
      <c r="S20" s="35"/>
      <c r="T20" s="43"/>
    </row>
    <row r="21" spans="1:20" ht="15">
      <c r="A21" s="4">
        <v>15</v>
      </c>
      <c r="B21" s="9" t="s">
        <v>15</v>
      </c>
      <c r="C21" s="41">
        <f t="shared" si="0"/>
        <v>0</v>
      </c>
      <c r="D21" s="41">
        <f t="shared" si="1"/>
        <v>0</v>
      </c>
      <c r="E21" s="39"/>
      <c r="F21" s="39"/>
      <c r="G21" s="39"/>
      <c r="H21" s="39"/>
      <c r="I21" s="39">
        <f t="shared" si="2"/>
        <v>0</v>
      </c>
      <c r="J21" s="39"/>
      <c r="K21" s="39"/>
      <c r="L21" s="39"/>
      <c r="M21" s="28"/>
      <c r="N21" s="6"/>
      <c r="O21" s="17">
        <v>80</v>
      </c>
      <c r="P21" s="5">
        <v>642</v>
      </c>
      <c r="Q21" s="6">
        <v>12547.69</v>
      </c>
      <c r="R21" s="7"/>
      <c r="S21" s="35"/>
      <c r="T21" s="29"/>
    </row>
    <row r="22" spans="1:20" ht="15">
      <c r="A22" s="4">
        <v>16</v>
      </c>
      <c r="B22" s="9" t="s">
        <v>16</v>
      </c>
      <c r="C22" s="41">
        <f t="shared" si="0"/>
        <v>0</v>
      </c>
      <c r="D22" s="41">
        <f t="shared" si="1"/>
        <v>0</v>
      </c>
      <c r="E22" s="39"/>
      <c r="F22" s="39"/>
      <c r="G22" s="39"/>
      <c r="H22" s="39"/>
      <c r="I22" s="39">
        <f t="shared" si="2"/>
        <v>0</v>
      </c>
      <c r="J22" s="39"/>
      <c r="K22" s="39"/>
      <c r="L22" s="39"/>
      <c r="M22" s="28"/>
      <c r="N22" s="6"/>
      <c r="O22" s="5"/>
      <c r="P22" s="5"/>
      <c r="Q22" s="6"/>
      <c r="R22" s="7"/>
      <c r="S22" s="35"/>
      <c r="T22" s="29"/>
    </row>
    <row r="23" spans="1:20" ht="15">
      <c r="A23" s="4">
        <v>17</v>
      </c>
      <c r="B23" s="9" t="s">
        <v>9</v>
      </c>
      <c r="C23" s="41">
        <f t="shared" si="0"/>
        <v>0</v>
      </c>
      <c r="D23" s="41">
        <f t="shared" si="1"/>
        <v>0</v>
      </c>
      <c r="E23" s="39"/>
      <c r="F23" s="39"/>
      <c r="G23" s="39"/>
      <c r="H23" s="39"/>
      <c r="I23" s="39">
        <f t="shared" si="2"/>
        <v>0</v>
      </c>
      <c r="J23" s="39"/>
      <c r="K23" s="39"/>
      <c r="L23" s="39"/>
      <c r="M23" s="28"/>
      <c r="N23" s="6"/>
      <c r="O23" s="5"/>
      <c r="P23" s="5"/>
      <c r="Q23" s="6"/>
      <c r="R23" s="7"/>
      <c r="S23" s="35"/>
      <c r="T23" s="29"/>
    </row>
    <row r="24" spans="1:20" ht="15">
      <c r="A24" s="4">
        <v>18</v>
      </c>
      <c r="B24" s="31" t="s">
        <v>10</v>
      </c>
      <c r="C24" s="41">
        <f t="shared" si="0"/>
        <v>0</v>
      </c>
      <c r="D24" s="41">
        <f t="shared" si="1"/>
        <v>0</v>
      </c>
      <c r="E24" s="39"/>
      <c r="F24" s="39"/>
      <c r="G24" s="39"/>
      <c r="H24" s="39"/>
      <c r="I24" s="39">
        <f t="shared" si="2"/>
        <v>0</v>
      </c>
      <c r="J24" s="39"/>
      <c r="K24" s="39"/>
      <c r="L24" s="39"/>
      <c r="M24" s="28"/>
      <c r="N24" s="6"/>
      <c r="O24" s="5">
        <v>87</v>
      </c>
      <c r="P24" s="5">
        <v>395</v>
      </c>
      <c r="Q24" s="6">
        <v>7143.73</v>
      </c>
      <c r="R24" s="7"/>
      <c r="S24" s="35"/>
      <c r="T24" s="43"/>
    </row>
    <row r="25" spans="1:20" ht="15">
      <c r="A25" s="4">
        <v>19</v>
      </c>
      <c r="B25" s="9" t="s">
        <v>11</v>
      </c>
      <c r="C25" s="41">
        <f t="shared" si="0"/>
        <v>0</v>
      </c>
      <c r="D25" s="41">
        <f t="shared" si="1"/>
        <v>0</v>
      </c>
      <c r="E25" s="39"/>
      <c r="F25" s="39"/>
      <c r="G25" s="39"/>
      <c r="H25" s="39"/>
      <c r="I25" s="39">
        <f t="shared" si="2"/>
        <v>0</v>
      </c>
      <c r="J25" s="39"/>
      <c r="K25" s="39"/>
      <c r="L25" s="39"/>
      <c r="M25" s="28"/>
      <c r="N25" s="6"/>
      <c r="O25" s="5"/>
      <c r="P25" s="5"/>
      <c r="Q25" s="6"/>
      <c r="R25" s="7"/>
      <c r="S25" s="35"/>
      <c r="T25" s="29"/>
    </row>
    <row r="26" spans="1:20" ht="15">
      <c r="A26" s="4">
        <v>20</v>
      </c>
      <c r="B26" s="9" t="s">
        <v>69</v>
      </c>
      <c r="C26" s="41">
        <f t="shared" si="0"/>
        <v>0</v>
      </c>
      <c r="D26" s="41">
        <f t="shared" si="1"/>
        <v>0</v>
      </c>
      <c r="E26" s="39"/>
      <c r="F26" s="39"/>
      <c r="G26" s="39"/>
      <c r="H26" s="39"/>
      <c r="I26" s="39">
        <f t="shared" si="2"/>
        <v>0</v>
      </c>
      <c r="J26" s="39"/>
      <c r="K26" s="39"/>
      <c r="L26" s="39"/>
      <c r="M26" s="28"/>
      <c r="N26" s="6"/>
      <c r="O26" s="5"/>
      <c r="P26" s="5"/>
      <c r="Q26" s="6"/>
      <c r="R26" s="7"/>
      <c r="S26" s="35"/>
      <c r="T26" s="29"/>
    </row>
    <row r="27" spans="1:20" ht="15">
      <c r="A27" s="4">
        <v>21</v>
      </c>
      <c r="B27" s="31" t="s">
        <v>70</v>
      </c>
      <c r="C27" s="41">
        <f t="shared" si="0"/>
        <v>0</v>
      </c>
      <c r="D27" s="41">
        <f t="shared" si="1"/>
        <v>0</v>
      </c>
      <c r="E27" s="39"/>
      <c r="F27" s="39"/>
      <c r="G27" s="39"/>
      <c r="H27" s="39"/>
      <c r="I27" s="39">
        <f t="shared" si="2"/>
        <v>0</v>
      </c>
      <c r="J27" s="39"/>
      <c r="K27" s="39"/>
      <c r="L27" s="39"/>
      <c r="M27" s="28"/>
      <c r="N27" s="6"/>
      <c r="O27" s="5"/>
      <c r="P27" s="5"/>
      <c r="Q27" s="6"/>
      <c r="R27" s="7"/>
      <c r="S27" s="35"/>
      <c r="T27" s="29"/>
    </row>
    <row r="28" spans="1:20" ht="15">
      <c r="A28" s="4">
        <v>22</v>
      </c>
      <c r="B28" s="9" t="s">
        <v>17</v>
      </c>
      <c r="C28" s="41">
        <f t="shared" si="0"/>
        <v>0</v>
      </c>
      <c r="D28" s="41">
        <f t="shared" si="1"/>
        <v>0</v>
      </c>
      <c r="E28" s="39"/>
      <c r="F28" s="39"/>
      <c r="G28" s="39"/>
      <c r="H28" s="39"/>
      <c r="I28" s="39">
        <f t="shared" si="2"/>
        <v>0</v>
      </c>
      <c r="J28" s="39"/>
      <c r="K28" s="39"/>
      <c r="L28" s="39"/>
      <c r="M28" s="28"/>
      <c r="N28" s="6"/>
      <c r="O28" s="5"/>
      <c r="P28" s="5"/>
      <c r="Q28" s="6"/>
      <c r="R28" s="7"/>
      <c r="S28" s="35"/>
      <c r="T28" s="29"/>
    </row>
    <row r="29" spans="1:20" ht="15">
      <c r="A29" s="4">
        <v>23</v>
      </c>
      <c r="B29" s="9" t="s">
        <v>71</v>
      </c>
      <c r="C29" s="41">
        <f t="shared" si="0"/>
        <v>0</v>
      </c>
      <c r="D29" s="41">
        <f t="shared" si="1"/>
        <v>0</v>
      </c>
      <c r="E29" s="39"/>
      <c r="F29" s="39"/>
      <c r="G29" s="39"/>
      <c r="H29" s="39"/>
      <c r="I29" s="39">
        <f t="shared" si="2"/>
        <v>0</v>
      </c>
      <c r="J29" s="39"/>
      <c r="K29" s="39"/>
      <c r="L29" s="39"/>
      <c r="M29" s="28"/>
      <c r="N29" s="6"/>
      <c r="O29" s="5"/>
      <c r="P29" s="5"/>
      <c r="Q29" s="6"/>
      <c r="R29" s="7"/>
      <c r="S29" s="35"/>
      <c r="T29" s="43"/>
    </row>
    <row r="30" spans="1:20" ht="15">
      <c r="A30" s="4">
        <v>24</v>
      </c>
      <c r="B30" s="9" t="s">
        <v>48</v>
      </c>
      <c r="C30" s="41">
        <f t="shared" si="0"/>
        <v>0</v>
      </c>
      <c r="D30" s="41">
        <f t="shared" si="1"/>
        <v>0</v>
      </c>
      <c r="E30" s="39"/>
      <c r="F30" s="39"/>
      <c r="G30" s="39"/>
      <c r="H30" s="39"/>
      <c r="I30" s="39">
        <f t="shared" si="2"/>
        <v>0</v>
      </c>
      <c r="J30" s="39"/>
      <c r="K30" s="39"/>
      <c r="L30" s="39"/>
      <c r="M30" s="28"/>
      <c r="N30" s="6"/>
      <c r="O30" s="5">
        <v>34</v>
      </c>
      <c r="P30" s="5">
        <v>227</v>
      </c>
      <c r="Q30" s="6">
        <v>4116.3</v>
      </c>
      <c r="R30" s="7"/>
      <c r="S30" s="35"/>
      <c r="T30" s="29"/>
    </row>
    <row r="31" spans="1:20" ht="15">
      <c r="A31" s="4">
        <v>25</v>
      </c>
      <c r="B31" s="9" t="s">
        <v>18</v>
      </c>
      <c r="C31" s="41">
        <f t="shared" si="0"/>
        <v>0</v>
      </c>
      <c r="D31" s="41">
        <f t="shared" si="1"/>
        <v>0</v>
      </c>
      <c r="E31" s="39"/>
      <c r="F31" s="39"/>
      <c r="G31" s="39"/>
      <c r="H31" s="39"/>
      <c r="I31" s="39">
        <f t="shared" si="2"/>
        <v>0</v>
      </c>
      <c r="J31" s="39"/>
      <c r="K31" s="39"/>
      <c r="L31" s="39"/>
      <c r="M31" s="28"/>
      <c r="N31" s="6"/>
      <c r="O31" s="5"/>
      <c r="P31" s="5"/>
      <c r="Q31" s="6"/>
      <c r="R31" s="7"/>
      <c r="S31" s="35"/>
      <c r="T31" s="43"/>
    </row>
    <row r="32" spans="1:20" ht="15">
      <c r="A32" s="4">
        <v>26</v>
      </c>
      <c r="B32" s="9" t="s">
        <v>50</v>
      </c>
      <c r="C32" s="41">
        <f t="shared" si="0"/>
        <v>0</v>
      </c>
      <c r="D32" s="41">
        <f t="shared" si="1"/>
        <v>0</v>
      </c>
      <c r="E32" s="39"/>
      <c r="F32" s="39"/>
      <c r="G32" s="39"/>
      <c r="H32" s="39"/>
      <c r="I32" s="39">
        <f t="shared" si="2"/>
        <v>0</v>
      </c>
      <c r="J32" s="39"/>
      <c r="K32" s="39"/>
      <c r="L32" s="39"/>
      <c r="M32" s="28"/>
      <c r="N32" s="6"/>
      <c r="O32" s="17">
        <v>16</v>
      </c>
      <c r="P32" s="5">
        <v>150</v>
      </c>
      <c r="Q32" s="6">
        <v>3171.71</v>
      </c>
      <c r="R32" s="7"/>
      <c r="S32" s="35"/>
      <c r="T32" s="29"/>
    </row>
    <row r="33" spans="1:20" ht="15">
      <c r="A33" s="4">
        <v>27</v>
      </c>
      <c r="B33" s="9" t="s">
        <v>19</v>
      </c>
      <c r="C33" s="41">
        <f t="shared" si="0"/>
        <v>0</v>
      </c>
      <c r="D33" s="41">
        <f t="shared" si="1"/>
        <v>0</v>
      </c>
      <c r="E33" s="39"/>
      <c r="F33" s="39"/>
      <c r="G33" s="39"/>
      <c r="H33" s="39"/>
      <c r="I33" s="39">
        <f t="shared" si="2"/>
        <v>0</v>
      </c>
      <c r="J33" s="39"/>
      <c r="K33" s="39"/>
      <c r="L33" s="39"/>
      <c r="M33" s="28"/>
      <c r="N33" s="6"/>
      <c r="O33" s="17">
        <v>52</v>
      </c>
      <c r="P33" s="5">
        <v>409</v>
      </c>
      <c r="Q33" s="6">
        <v>7448.74</v>
      </c>
      <c r="R33" s="7"/>
      <c r="S33" s="35"/>
      <c r="T33" s="29"/>
    </row>
    <row r="34" spans="1:21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/>
      <c r="F34" s="28"/>
      <c r="G34" s="28"/>
      <c r="H34" s="28"/>
      <c r="I34" s="39">
        <f t="shared" si="2"/>
        <v>0</v>
      </c>
      <c r="J34" s="28"/>
      <c r="K34" s="28"/>
      <c r="L34" s="28"/>
      <c r="M34" s="28">
        <v>0</v>
      </c>
      <c r="N34" s="6"/>
      <c r="O34" s="5"/>
      <c r="P34" s="5"/>
      <c r="Q34" s="6"/>
      <c r="R34" s="7"/>
      <c r="S34" s="35"/>
      <c r="T34" s="43"/>
      <c r="U34" s="64"/>
    </row>
    <row r="35" spans="1:21" ht="15">
      <c r="A35" s="5"/>
      <c r="B35" s="48" t="s">
        <v>58</v>
      </c>
      <c r="C35" s="49">
        <f aca="true" t="shared" si="3" ref="C35:T35">SUM(C7:C34)</f>
        <v>0</v>
      </c>
      <c r="D35" s="49">
        <f t="shared" si="3"/>
        <v>0</v>
      </c>
      <c r="E35" s="49">
        <f t="shared" si="3"/>
        <v>0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49">
        <f t="shared" si="3"/>
        <v>0</v>
      </c>
      <c r="J35" s="49">
        <f t="shared" si="3"/>
        <v>0</v>
      </c>
      <c r="K35" s="49">
        <f t="shared" si="3"/>
        <v>0</v>
      </c>
      <c r="L35" s="49">
        <f t="shared" si="3"/>
        <v>0</v>
      </c>
      <c r="M35" s="49">
        <f t="shared" si="3"/>
        <v>0</v>
      </c>
      <c r="N35" s="51">
        <f t="shared" si="3"/>
        <v>0</v>
      </c>
      <c r="O35" s="49">
        <f t="shared" si="3"/>
        <v>398</v>
      </c>
      <c r="P35" s="49">
        <f t="shared" si="3"/>
        <v>3275</v>
      </c>
      <c r="Q35" s="51">
        <f t="shared" si="3"/>
        <v>60379.619999999995</v>
      </c>
      <c r="R35" s="49">
        <f t="shared" si="3"/>
        <v>0</v>
      </c>
      <c r="S35" s="51">
        <f t="shared" si="3"/>
        <v>0</v>
      </c>
      <c r="T35" s="49">
        <f t="shared" si="3"/>
        <v>0</v>
      </c>
      <c r="U35" s="64"/>
    </row>
    <row r="36" spans="1:20" ht="16.5" customHeight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  <c r="R36" s="138"/>
      <c r="S36" s="138"/>
      <c r="T36" s="60"/>
    </row>
    <row r="37" spans="1:19" ht="18" customHeight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  <c r="R37" s="127"/>
      <c r="S37" s="128"/>
    </row>
    <row r="38" spans="1:19" ht="15" customHeight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  <c r="R38" s="127"/>
      <c r="S38" s="129"/>
    </row>
    <row r="39" spans="1:19" ht="28.5" customHeight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  <c r="R39" s="127"/>
      <c r="S39" s="129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55</v>
      </c>
      <c r="P40" s="17">
        <v>587</v>
      </c>
      <c r="Q40" s="18">
        <v>10894.47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221</v>
      </c>
      <c r="P41" s="17">
        <v>1612</v>
      </c>
      <c r="Q41" s="18">
        <v>29199.67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88</v>
      </c>
      <c r="P42" s="17">
        <v>887</v>
      </c>
      <c r="Q42" s="17">
        <v>16097.38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127</v>
      </c>
      <c r="P43" s="17">
        <v>1392</v>
      </c>
      <c r="Q43" s="17">
        <v>22348.08</v>
      </c>
      <c r="R43" s="44"/>
      <c r="S43" s="44"/>
    </row>
    <row r="44" spans="1:21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60</v>
      </c>
      <c r="P44" s="17">
        <v>649</v>
      </c>
      <c r="Q44" s="17">
        <v>11332.78</v>
      </c>
      <c r="R44" s="44"/>
      <c r="S44" s="44"/>
      <c r="U44" s="7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20</v>
      </c>
      <c r="P45" s="17">
        <v>196</v>
      </c>
      <c r="Q45" s="17">
        <v>3559.83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77</v>
      </c>
      <c r="P46" s="17">
        <v>831</v>
      </c>
      <c r="Q46" s="17">
        <v>15360.81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47</v>
      </c>
      <c r="P47" s="17">
        <v>400</v>
      </c>
      <c r="Q47" s="17">
        <v>7375.71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482</v>
      </c>
      <c r="Q48" s="17">
        <v>7286.94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735</v>
      </c>
      <c r="P49" s="20">
        <f>SUM(P40:P48)</f>
        <v>7036</v>
      </c>
      <c r="Q49" s="50">
        <f>SUM(Q40:Q48)</f>
        <v>123455.67000000001</v>
      </c>
      <c r="R49" s="52"/>
      <c r="S49" s="52"/>
      <c r="T49" s="21"/>
    </row>
    <row r="50" spans="18:19" ht="15">
      <c r="R50" s="2"/>
      <c r="S50" s="2"/>
    </row>
    <row r="51" spans="2:19" ht="15">
      <c r="B51" s="155" t="s">
        <v>79</v>
      </c>
      <c r="C51" s="155"/>
      <c r="D51" s="155"/>
      <c r="E51" s="155"/>
      <c r="F51" s="155"/>
      <c r="G51" s="155"/>
      <c r="H51" s="155"/>
      <c r="I51" s="155"/>
      <c r="Q51" s="78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48" t="s">
        <v>33</v>
      </c>
      <c r="F53" s="14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/>
      <c r="D54" s="5"/>
      <c r="E54" s="156"/>
      <c r="F54" s="156"/>
      <c r="G54" s="157" t="s">
        <v>80</v>
      </c>
      <c r="H54" s="158"/>
      <c r="I54" s="158"/>
      <c r="J54" s="158"/>
      <c r="K54" s="158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/>
      <c r="D55" s="5"/>
      <c r="E55" s="156"/>
      <c r="F55" s="156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1</v>
      </c>
      <c r="D56" s="5">
        <v>87</v>
      </c>
      <c r="E56" s="156">
        <v>496.72</v>
      </c>
      <c r="F56" s="156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1</v>
      </c>
      <c r="D57" s="11">
        <f>SUM(D54:D56)</f>
        <v>87</v>
      </c>
      <c r="E57" s="151">
        <f>SUM(E54:E56)</f>
        <v>496.72</v>
      </c>
      <c r="F57" s="151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47" t="s">
        <v>87</v>
      </c>
      <c r="C59" s="147"/>
      <c r="D59" s="147"/>
      <c r="E59" s="14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48" t="s">
        <v>33</v>
      </c>
      <c r="F61" s="14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5"/>
      <c r="D62" s="5"/>
      <c r="E62" s="149"/>
      <c r="F62" s="15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5"/>
      <c r="D63" s="5"/>
      <c r="E63" s="149"/>
      <c r="F63" s="15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2</v>
      </c>
      <c r="B64" s="55" t="s">
        <v>50</v>
      </c>
      <c r="C64" s="5">
        <v>0</v>
      </c>
      <c r="D64" s="5"/>
      <c r="E64" s="149"/>
      <c r="F64" s="150"/>
      <c r="G64" s="3" t="s">
        <v>88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55">
        <v>3</v>
      </c>
      <c r="B65" s="55" t="s">
        <v>93</v>
      </c>
      <c r="C65" s="5">
        <v>13</v>
      </c>
      <c r="D65" s="5">
        <v>195</v>
      </c>
      <c r="E65" s="149">
        <v>3538.9</v>
      </c>
      <c r="F65" s="150"/>
      <c r="G65" s="3" t="s">
        <v>88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6" ht="15">
      <c r="A66" s="5"/>
      <c r="B66" s="55"/>
      <c r="C66" s="11">
        <f>SUM(C62:C65)</f>
        <v>13</v>
      </c>
      <c r="D66" s="11">
        <f>SUM(D62:D65)</f>
        <v>195</v>
      </c>
      <c r="E66" s="145">
        <f>SUM(E65)</f>
        <v>3538.9</v>
      </c>
      <c r="F66" s="146"/>
    </row>
  </sheetData>
  <sheetProtection/>
  <mergeCells count="64">
    <mergeCell ref="E63:F63"/>
    <mergeCell ref="E64:F64"/>
    <mergeCell ref="E66:F66"/>
    <mergeCell ref="B59:E59"/>
    <mergeCell ref="E61:F61"/>
    <mergeCell ref="E62:F62"/>
    <mergeCell ref="E65:F65"/>
    <mergeCell ref="B51:I51"/>
    <mergeCell ref="E53:F53"/>
    <mergeCell ref="E54:F54"/>
    <mergeCell ref="E55:F55"/>
    <mergeCell ref="G54:K54"/>
    <mergeCell ref="D38:D39"/>
    <mergeCell ref="I38:I39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I5:I6"/>
    <mergeCell ref="G38:G39"/>
    <mergeCell ref="H38:H39"/>
    <mergeCell ref="C4:C6"/>
    <mergeCell ref="E5:E6"/>
    <mergeCell ref="N4:N6"/>
    <mergeCell ref="A36:A39"/>
    <mergeCell ref="B36:B39"/>
    <mergeCell ref="C36:N36"/>
    <mergeCell ref="C37:C39"/>
    <mergeCell ref="I37:L37"/>
    <mergeCell ref="P37:P39"/>
    <mergeCell ref="Q37:Q39"/>
    <mergeCell ref="N37:N39"/>
    <mergeCell ref="O36:Q36"/>
    <mergeCell ref="J38:J39"/>
    <mergeCell ref="D37:H37"/>
    <mergeCell ref="M37:M39"/>
    <mergeCell ref="K38:K39"/>
    <mergeCell ref="E38:E39"/>
    <mergeCell ref="F38:F39"/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7"/>
  </sheetPr>
  <dimension ref="A1:S66"/>
  <sheetViews>
    <sheetView zoomScalePageLayoutView="0" workbookViewId="0" topLeftCell="A31">
      <selection activeCell="O14" sqref="O14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29" width="9.140625" style="1" customWidth="1"/>
  </cols>
  <sheetData>
    <row r="1" spans="1:19" ht="15.75" customHeight="1">
      <c r="A1" s="115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7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</row>
    <row r="4" spans="1:17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</row>
    <row r="5" spans="1:17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</row>
    <row r="6" spans="1:17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</row>
    <row r="7" spans="1:17" ht="15">
      <c r="A7" s="4">
        <v>1</v>
      </c>
      <c r="B7" s="9" t="s">
        <v>12</v>
      </c>
      <c r="C7" s="41">
        <f aca="true" t="shared" si="0" ref="C7:C34">D7+I7</f>
        <v>0</v>
      </c>
      <c r="D7" s="41">
        <f aca="true" t="shared" si="1" ref="D7:D34">E7+F7+G7+H7</f>
        <v>0</v>
      </c>
      <c r="E7" s="39"/>
      <c r="F7" s="39"/>
      <c r="G7" s="39"/>
      <c r="H7" s="39"/>
      <c r="I7" s="39">
        <f aca="true" t="shared" si="2" ref="I7:I34">J7+K7+L7</f>
        <v>0</v>
      </c>
      <c r="J7" s="39"/>
      <c r="K7" s="39"/>
      <c r="L7" s="39"/>
      <c r="M7" s="28"/>
      <c r="N7" s="6"/>
      <c r="O7" s="5"/>
      <c r="P7" s="5"/>
      <c r="Q7" s="6"/>
    </row>
    <row r="8" spans="1:17" ht="15">
      <c r="A8" s="4">
        <v>2</v>
      </c>
      <c r="B8" s="9" t="s">
        <v>65</v>
      </c>
      <c r="C8" s="41">
        <f t="shared" si="0"/>
        <v>0</v>
      </c>
      <c r="D8" s="41">
        <f t="shared" si="1"/>
        <v>0</v>
      </c>
      <c r="E8" s="39"/>
      <c r="F8" s="39"/>
      <c r="G8" s="39"/>
      <c r="H8" s="39"/>
      <c r="I8" s="39">
        <f t="shared" si="2"/>
        <v>0</v>
      </c>
      <c r="J8" s="39"/>
      <c r="K8" s="39"/>
      <c r="L8" s="39"/>
      <c r="M8" s="28"/>
      <c r="N8" s="6"/>
      <c r="O8" s="17">
        <v>71</v>
      </c>
      <c r="P8" s="5">
        <v>700</v>
      </c>
      <c r="Q8" s="6">
        <v>11777.74</v>
      </c>
    </row>
    <row r="9" spans="1:17" ht="15">
      <c r="A9" s="4">
        <v>3</v>
      </c>
      <c r="B9" s="9" t="s">
        <v>66</v>
      </c>
      <c r="C9" s="41">
        <f t="shared" si="0"/>
        <v>0</v>
      </c>
      <c r="D9" s="41">
        <f t="shared" si="1"/>
        <v>0</v>
      </c>
      <c r="E9" s="39"/>
      <c r="F9" s="39"/>
      <c r="G9" s="39"/>
      <c r="H9" s="39"/>
      <c r="I9" s="39">
        <f t="shared" si="2"/>
        <v>0</v>
      </c>
      <c r="J9" s="39"/>
      <c r="K9" s="39"/>
      <c r="L9" s="39"/>
      <c r="M9" s="28"/>
      <c r="N9" s="6"/>
      <c r="O9" s="5"/>
      <c r="P9" s="5"/>
      <c r="Q9" s="6"/>
    </row>
    <row r="10" spans="1:17" ht="15">
      <c r="A10" s="4">
        <v>4</v>
      </c>
      <c r="B10" s="9" t="s">
        <v>3</v>
      </c>
      <c r="C10" s="41">
        <f t="shared" si="0"/>
        <v>0</v>
      </c>
      <c r="D10" s="41">
        <f t="shared" si="1"/>
        <v>0</v>
      </c>
      <c r="E10" s="39"/>
      <c r="F10" s="39"/>
      <c r="G10" s="39"/>
      <c r="H10" s="39"/>
      <c r="I10" s="39">
        <f t="shared" si="2"/>
        <v>0</v>
      </c>
      <c r="J10" s="39"/>
      <c r="K10" s="39"/>
      <c r="L10" s="39"/>
      <c r="M10" s="28"/>
      <c r="N10" s="6"/>
      <c r="O10" s="5"/>
      <c r="P10" s="5"/>
      <c r="Q10" s="6"/>
    </row>
    <row r="11" spans="1:17" ht="15">
      <c r="A11" s="4">
        <v>5</v>
      </c>
      <c r="B11" s="9" t="s">
        <v>4</v>
      </c>
      <c r="C11" s="41">
        <f t="shared" si="0"/>
        <v>0</v>
      </c>
      <c r="D11" s="41">
        <f t="shared" si="1"/>
        <v>0</v>
      </c>
      <c r="E11" s="39"/>
      <c r="F11" s="39"/>
      <c r="G11" s="39"/>
      <c r="H11" s="39"/>
      <c r="I11" s="39">
        <f t="shared" si="2"/>
        <v>0</v>
      </c>
      <c r="J11" s="39"/>
      <c r="K11" s="39"/>
      <c r="L11" s="39"/>
      <c r="M11" s="28"/>
      <c r="N11" s="6"/>
      <c r="O11" s="5"/>
      <c r="P11" s="5"/>
      <c r="Q11" s="6"/>
    </row>
    <row r="12" spans="1:17" ht="15">
      <c r="A12" s="4">
        <v>6</v>
      </c>
      <c r="B12" s="9" t="s">
        <v>5</v>
      </c>
      <c r="C12" s="41">
        <f t="shared" si="0"/>
        <v>0</v>
      </c>
      <c r="D12" s="41">
        <f t="shared" si="1"/>
        <v>0</v>
      </c>
      <c r="E12" s="39"/>
      <c r="F12" s="39"/>
      <c r="G12" s="39"/>
      <c r="H12" s="39"/>
      <c r="I12" s="39">
        <f t="shared" si="2"/>
        <v>0</v>
      </c>
      <c r="J12" s="39"/>
      <c r="K12" s="39"/>
      <c r="L12" s="39"/>
      <c r="M12" s="28"/>
      <c r="N12" s="6"/>
      <c r="O12" s="5"/>
      <c r="P12" s="5"/>
      <c r="Q12" s="6"/>
    </row>
    <row r="13" spans="1:17" ht="15">
      <c r="A13" s="4">
        <v>7</v>
      </c>
      <c r="B13" s="9" t="s">
        <v>14</v>
      </c>
      <c r="C13" s="41">
        <f t="shared" si="0"/>
        <v>0</v>
      </c>
      <c r="D13" s="41">
        <f t="shared" si="1"/>
        <v>0</v>
      </c>
      <c r="E13" s="39"/>
      <c r="F13" s="39"/>
      <c r="G13" s="39"/>
      <c r="H13" s="39"/>
      <c r="I13" s="39">
        <f t="shared" si="2"/>
        <v>0</v>
      </c>
      <c r="J13" s="39"/>
      <c r="K13" s="39"/>
      <c r="L13" s="39"/>
      <c r="M13" s="28"/>
      <c r="N13" s="6"/>
      <c r="O13" s="5"/>
      <c r="P13" s="5"/>
      <c r="Q13" s="6"/>
    </row>
    <row r="14" spans="1:17" ht="15">
      <c r="A14" s="4">
        <v>8</v>
      </c>
      <c r="B14" s="31" t="s">
        <v>67</v>
      </c>
      <c r="C14" s="41">
        <f t="shared" si="0"/>
        <v>0</v>
      </c>
      <c r="D14" s="41">
        <f t="shared" si="1"/>
        <v>0</v>
      </c>
      <c r="E14" s="39"/>
      <c r="F14" s="39"/>
      <c r="G14" s="39"/>
      <c r="H14" s="39"/>
      <c r="I14" s="39">
        <f t="shared" si="2"/>
        <v>0</v>
      </c>
      <c r="J14" s="39"/>
      <c r="K14" s="39"/>
      <c r="L14" s="39"/>
      <c r="M14" s="28"/>
      <c r="N14" s="6"/>
      <c r="O14" s="17">
        <v>38</v>
      </c>
      <c r="P14" s="5">
        <v>492</v>
      </c>
      <c r="Q14" s="6">
        <v>8137.67</v>
      </c>
    </row>
    <row r="15" spans="1:17" ht="15">
      <c r="A15" s="4">
        <v>9</v>
      </c>
      <c r="B15" s="9" t="s">
        <v>68</v>
      </c>
      <c r="C15" s="41">
        <f t="shared" si="0"/>
        <v>0</v>
      </c>
      <c r="D15" s="41">
        <f t="shared" si="1"/>
        <v>0</v>
      </c>
      <c r="E15" s="39"/>
      <c r="F15" s="39"/>
      <c r="G15" s="39"/>
      <c r="H15" s="39"/>
      <c r="I15" s="39">
        <f t="shared" si="2"/>
        <v>0</v>
      </c>
      <c r="J15" s="39"/>
      <c r="K15" s="39"/>
      <c r="L15" s="39"/>
      <c r="M15" s="28"/>
      <c r="N15" s="6"/>
      <c r="O15" s="5">
        <v>11</v>
      </c>
      <c r="P15" s="5">
        <v>127</v>
      </c>
      <c r="Q15" s="6">
        <v>2465.65</v>
      </c>
    </row>
    <row r="16" spans="1:17" ht="15">
      <c r="A16" s="4">
        <v>10</v>
      </c>
      <c r="B16" s="31" t="s">
        <v>6</v>
      </c>
      <c r="C16" s="41">
        <f t="shared" si="0"/>
        <v>0</v>
      </c>
      <c r="D16" s="41">
        <f t="shared" si="1"/>
        <v>0</v>
      </c>
      <c r="E16" s="39"/>
      <c r="F16" s="39"/>
      <c r="G16" s="39"/>
      <c r="H16" s="39"/>
      <c r="I16" s="39">
        <f t="shared" si="2"/>
        <v>0</v>
      </c>
      <c r="J16" s="39"/>
      <c r="K16" s="39"/>
      <c r="L16" s="39"/>
      <c r="M16" s="28"/>
      <c r="N16" s="6"/>
      <c r="O16" s="5"/>
      <c r="P16" s="5"/>
      <c r="Q16" s="6"/>
    </row>
    <row r="17" spans="1:17" ht="15">
      <c r="A17" s="4">
        <v>11</v>
      </c>
      <c r="B17" s="9" t="s">
        <v>7</v>
      </c>
      <c r="C17" s="41">
        <f t="shared" si="0"/>
        <v>0</v>
      </c>
      <c r="D17" s="41">
        <f t="shared" si="1"/>
        <v>0</v>
      </c>
      <c r="E17" s="39"/>
      <c r="F17" s="39"/>
      <c r="G17" s="39"/>
      <c r="H17" s="39"/>
      <c r="I17" s="39">
        <f t="shared" si="2"/>
        <v>0</v>
      </c>
      <c r="J17" s="39"/>
      <c r="K17" s="39"/>
      <c r="L17" s="39"/>
      <c r="M17" s="28"/>
      <c r="N17" s="6"/>
      <c r="O17" s="5"/>
      <c r="P17" s="5"/>
      <c r="Q17" s="6"/>
    </row>
    <row r="18" spans="1:17" ht="15">
      <c r="A18" s="4">
        <v>12</v>
      </c>
      <c r="B18" s="9" t="s">
        <v>13</v>
      </c>
      <c r="C18" s="41">
        <f t="shared" si="0"/>
        <v>0</v>
      </c>
      <c r="D18" s="41">
        <f t="shared" si="1"/>
        <v>0</v>
      </c>
      <c r="E18" s="39"/>
      <c r="F18" s="39"/>
      <c r="G18" s="39"/>
      <c r="H18" s="39"/>
      <c r="I18" s="39">
        <f t="shared" si="2"/>
        <v>0</v>
      </c>
      <c r="J18" s="39"/>
      <c r="K18" s="39"/>
      <c r="L18" s="39"/>
      <c r="M18" s="28"/>
      <c r="N18" s="6"/>
      <c r="O18" s="5"/>
      <c r="P18" s="5"/>
      <c r="Q18" s="6"/>
    </row>
    <row r="19" spans="1:17" ht="15">
      <c r="A19" s="4">
        <v>13</v>
      </c>
      <c r="B19" s="9" t="s">
        <v>49</v>
      </c>
      <c r="C19" s="41">
        <f t="shared" si="0"/>
        <v>0</v>
      </c>
      <c r="D19" s="41">
        <f t="shared" si="1"/>
        <v>0</v>
      </c>
      <c r="E19" s="39"/>
      <c r="F19" s="39"/>
      <c r="G19" s="39"/>
      <c r="H19" s="39"/>
      <c r="I19" s="39">
        <f t="shared" si="2"/>
        <v>0</v>
      </c>
      <c r="J19" s="39"/>
      <c r="K19" s="39"/>
      <c r="L19" s="39"/>
      <c r="M19" s="28"/>
      <c r="N19" s="6"/>
      <c r="O19" s="5"/>
      <c r="P19" s="5"/>
      <c r="Q19" s="6"/>
    </row>
    <row r="20" spans="1:17" ht="15">
      <c r="A20" s="4">
        <v>14</v>
      </c>
      <c r="B20" s="9" t="s">
        <v>8</v>
      </c>
      <c r="C20" s="41">
        <f t="shared" si="0"/>
        <v>0</v>
      </c>
      <c r="D20" s="41">
        <f t="shared" si="1"/>
        <v>0</v>
      </c>
      <c r="E20" s="39"/>
      <c r="F20" s="39"/>
      <c r="G20" s="39"/>
      <c r="H20" s="39"/>
      <c r="I20" s="39">
        <f t="shared" si="2"/>
        <v>0</v>
      </c>
      <c r="J20" s="39"/>
      <c r="K20" s="39"/>
      <c r="L20" s="39"/>
      <c r="M20" s="28"/>
      <c r="N20" s="6"/>
      <c r="O20" s="5"/>
      <c r="P20" s="5"/>
      <c r="Q20" s="6"/>
    </row>
    <row r="21" spans="1:17" ht="15">
      <c r="A21" s="4">
        <v>15</v>
      </c>
      <c r="B21" s="9" t="s">
        <v>15</v>
      </c>
      <c r="C21" s="41">
        <f t="shared" si="0"/>
        <v>0</v>
      </c>
      <c r="D21" s="41">
        <f t="shared" si="1"/>
        <v>0</v>
      </c>
      <c r="E21" s="39"/>
      <c r="F21" s="39"/>
      <c r="G21" s="39"/>
      <c r="H21" s="39"/>
      <c r="I21" s="39">
        <f t="shared" si="2"/>
        <v>0</v>
      </c>
      <c r="J21" s="39"/>
      <c r="K21" s="39"/>
      <c r="L21" s="39"/>
      <c r="M21" s="28"/>
      <c r="N21" s="6"/>
      <c r="O21" s="17">
        <v>59</v>
      </c>
      <c r="P21" s="5">
        <v>564</v>
      </c>
      <c r="Q21" s="6">
        <v>9038.97</v>
      </c>
    </row>
    <row r="22" spans="1:17" ht="15">
      <c r="A22" s="4">
        <v>16</v>
      </c>
      <c r="B22" s="9" t="s">
        <v>16</v>
      </c>
      <c r="C22" s="41">
        <f t="shared" si="0"/>
        <v>0</v>
      </c>
      <c r="D22" s="41">
        <f t="shared" si="1"/>
        <v>0</v>
      </c>
      <c r="E22" s="39"/>
      <c r="F22" s="39"/>
      <c r="G22" s="39"/>
      <c r="H22" s="39"/>
      <c r="I22" s="39">
        <f t="shared" si="2"/>
        <v>0</v>
      </c>
      <c r="J22" s="39"/>
      <c r="K22" s="39"/>
      <c r="L22" s="39"/>
      <c r="M22" s="28"/>
      <c r="N22" s="6"/>
      <c r="O22" s="5"/>
      <c r="P22" s="5"/>
      <c r="Q22" s="6"/>
    </row>
    <row r="23" spans="1:17" ht="15">
      <c r="A23" s="4">
        <v>17</v>
      </c>
      <c r="B23" s="9" t="s">
        <v>9</v>
      </c>
      <c r="C23" s="41">
        <f t="shared" si="0"/>
        <v>0</v>
      </c>
      <c r="D23" s="41">
        <f t="shared" si="1"/>
        <v>0</v>
      </c>
      <c r="E23" s="39"/>
      <c r="F23" s="39"/>
      <c r="G23" s="39"/>
      <c r="H23" s="39"/>
      <c r="I23" s="39">
        <f t="shared" si="2"/>
        <v>0</v>
      </c>
      <c r="J23" s="39"/>
      <c r="K23" s="39"/>
      <c r="L23" s="39"/>
      <c r="M23" s="28"/>
      <c r="N23" s="6"/>
      <c r="O23" s="5"/>
      <c r="P23" s="5"/>
      <c r="Q23" s="6"/>
    </row>
    <row r="24" spans="1:17" ht="15">
      <c r="A24" s="4">
        <v>18</v>
      </c>
      <c r="B24" s="31" t="s">
        <v>10</v>
      </c>
      <c r="C24" s="41">
        <f t="shared" si="0"/>
        <v>0</v>
      </c>
      <c r="D24" s="41">
        <f t="shared" si="1"/>
        <v>0</v>
      </c>
      <c r="E24" s="39"/>
      <c r="F24" s="39"/>
      <c r="G24" s="39"/>
      <c r="H24" s="39"/>
      <c r="I24" s="39">
        <f t="shared" si="2"/>
        <v>0</v>
      </c>
      <c r="J24" s="39"/>
      <c r="K24" s="39"/>
      <c r="L24" s="39"/>
      <c r="M24" s="28"/>
      <c r="N24" s="6"/>
      <c r="O24" s="5">
        <v>62</v>
      </c>
      <c r="P24" s="5">
        <v>478</v>
      </c>
      <c r="Q24" s="6">
        <v>8720.07</v>
      </c>
    </row>
    <row r="25" spans="1:17" ht="15">
      <c r="A25" s="4">
        <v>19</v>
      </c>
      <c r="B25" s="9" t="s">
        <v>11</v>
      </c>
      <c r="C25" s="41">
        <f t="shared" si="0"/>
        <v>0</v>
      </c>
      <c r="D25" s="41">
        <f t="shared" si="1"/>
        <v>0</v>
      </c>
      <c r="E25" s="39"/>
      <c r="F25" s="39"/>
      <c r="G25" s="39"/>
      <c r="H25" s="39"/>
      <c r="I25" s="39">
        <f t="shared" si="2"/>
        <v>0</v>
      </c>
      <c r="J25" s="39"/>
      <c r="K25" s="39"/>
      <c r="L25" s="39"/>
      <c r="M25" s="28"/>
      <c r="N25" s="6"/>
      <c r="O25" s="5"/>
      <c r="P25" s="5"/>
      <c r="Q25" s="6"/>
    </row>
    <row r="26" spans="1:17" ht="15">
      <c r="A26" s="4">
        <v>20</v>
      </c>
      <c r="B26" s="9" t="s">
        <v>69</v>
      </c>
      <c r="C26" s="41">
        <f t="shared" si="0"/>
        <v>0</v>
      </c>
      <c r="D26" s="41">
        <f t="shared" si="1"/>
        <v>0</v>
      </c>
      <c r="E26" s="39"/>
      <c r="F26" s="39"/>
      <c r="G26" s="39"/>
      <c r="H26" s="39"/>
      <c r="I26" s="39">
        <f t="shared" si="2"/>
        <v>0</v>
      </c>
      <c r="J26" s="39"/>
      <c r="K26" s="39"/>
      <c r="L26" s="39"/>
      <c r="M26" s="28"/>
      <c r="N26" s="6"/>
      <c r="O26" s="5"/>
      <c r="P26" s="5"/>
      <c r="Q26" s="6"/>
    </row>
    <row r="27" spans="1:17" ht="15">
      <c r="A27" s="4">
        <v>21</v>
      </c>
      <c r="B27" s="31" t="s">
        <v>70</v>
      </c>
      <c r="C27" s="41">
        <f t="shared" si="0"/>
        <v>0</v>
      </c>
      <c r="D27" s="41">
        <f t="shared" si="1"/>
        <v>0</v>
      </c>
      <c r="E27" s="39"/>
      <c r="F27" s="39"/>
      <c r="G27" s="39"/>
      <c r="H27" s="39"/>
      <c r="I27" s="39">
        <f t="shared" si="2"/>
        <v>0</v>
      </c>
      <c r="J27" s="39"/>
      <c r="K27" s="39"/>
      <c r="L27" s="39"/>
      <c r="M27" s="28"/>
      <c r="N27" s="6"/>
      <c r="O27" s="5"/>
      <c r="P27" s="5"/>
      <c r="Q27" s="6"/>
    </row>
    <row r="28" spans="1:17" ht="15">
      <c r="A28" s="4">
        <v>22</v>
      </c>
      <c r="B28" s="9" t="s">
        <v>17</v>
      </c>
      <c r="C28" s="41">
        <f t="shared" si="0"/>
        <v>0</v>
      </c>
      <c r="D28" s="41">
        <f t="shared" si="1"/>
        <v>0</v>
      </c>
      <c r="E28" s="39"/>
      <c r="F28" s="39"/>
      <c r="G28" s="39"/>
      <c r="H28" s="39"/>
      <c r="I28" s="39">
        <f t="shared" si="2"/>
        <v>0</v>
      </c>
      <c r="J28" s="39"/>
      <c r="K28" s="39"/>
      <c r="L28" s="39"/>
      <c r="M28" s="28"/>
      <c r="N28" s="6"/>
      <c r="O28" s="5"/>
      <c r="P28" s="5"/>
      <c r="Q28" s="6"/>
    </row>
    <row r="29" spans="1:17" ht="15">
      <c r="A29" s="4">
        <v>23</v>
      </c>
      <c r="B29" s="9" t="s">
        <v>71</v>
      </c>
      <c r="C29" s="41">
        <f t="shared" si="0"/>
        <v>0</v>
      </c>
      <c r="D29" s="41">
        <f t="shared" si="1"/>
        <v>0</v>
      </c>
      <c r="E29" s="39"/>
      <c r="F29" s="39"/>
      <c r="G29" s="39"/>
      <c r="H29" s="39"/>
      <c r="I29" s="39">
        <f t="shared" si="2"/>
        <v>0</v>
      </c>
      <c r="J29" s="39"/>
      <c r="K29" s="39"/>
      <c r="L29" s="39"/>
      <c r="M29" s="28"/>
      <c r="N29" s="6"/>
      <c r="O29" s="5"/>
      <c r="P29" s="5"/>
      <c r="Q29" s="6"/>
    </row>
    <row r="30" spans="1:17" ht="15">
      <c r="A30" s="4">
        <v>24</v>
      </c>
      <c r="B30" s="9" t="s">
        <v>48</v>
      </c>
      <c r="C30" s="41">
        <f t="shared" si="0"/>
        <v>0</v>
      </c>
      <c r="D30" s="41">
        <f t="shared" si="1"/>
        <v>0</v>
      </c>
      <c r="E30" s="39"/>
      <c r="F30" s="39"/>
      <c r="G30" s="39"/>
      <c r="H30" s="39"/>
      <c r="I30" s="39">
        <f t="shared" si="2"/>
        <v>0</v>
      </c>
      <c r="J30" s="39"/>
      <c r="K30" s="39"/>
      <c r="L30" s="39"/>
      <c r="M30" s="28"/>
      <c r="N30" s="6"/>
      <c r="O30" s="5">
        <v>30</v>
      </c>
      <c r="P30" s="5">
        <v>289</v>
      </c>
      <c r="Q30" s="6">
        <v>5174.8</v>
      </c>
    </row>
    <row r="31" spans="1:17" ht="15">
      <c r="A31" s="4">
        <v>25</v>
      </c>
      <c r="B31" s="9" t="s">
        <v>18</v>
      </c>
      <c r="C31" s="41">
        <f t="shared" si="0"/>
        <v>0</v>
      </c>
      <c r="D31" s="41">
        <f t="shared" si="1"/>
        <v>0</v>
      </c>
      <c r="E31" s="39"/>
      <c r="F31" s="39"/>
      <c r="G31" s="39"/>
      <c r="H31" s="39"/>
      <c r="I31" s="39">
        <f t="shared" si="2"/>
        <v>0</v>
      </c>
      <c r="J31" s="39"/>
      <c r="K31" s="39"/>
      <c r="L31" s="39"/>
      <c r="M31" s="28"/>
      <c r="N31" s="6"/>
      <c r="O31" s="5"/>
      <c r="P31" s="5"/>
      <c r="Q31" s="6"/>
    </row>
    <row r="32" spans="1:17" ht="15">
      <c r="A32" s="4">
        <v>26</v>
      </c>
      <c r="B32" s="9" t="s">
        <v>50</v>
      </c>
      <c r="C32" s="41">
        <f t="shared" si="0"/>
        <v>0</v>
      </c>
      <c r="D32" s="41">
        <f t="shared" si="1"/>
        <v>0</v>
      </c>
      <c r="E32" s="39"/>
      <c r="F32" s="39"/>
      <c r="G32" s="39"/>
      <c r="H32" s="39"/>
      <c r="I32" s="39">
        <f t="shared" si="2"/>
        <v>0</v>
      </c>
      <c r="J32" s="39"/>
      <c r="K32" s="39"/>
      <c r="L32" s="39"/>
      <c r="M32" s="28"/>
      <c r="N32" s="6"/>
      <c r="O32" s="17">
        <v>16</v>
      </c>
      <c r="P32" s="5">
        <v>180</v>
      </c>
      <c r="Q32" s="6">
        <v>3552.8</v>
      </c>
    </row>
    <row r="33" spans="1:17" ht="15">
      <c r="A33" s="4">
        <v>27</v>
      </c>
      <c r="B33" s="9" t="s">
        <v>19</v>
      </c>
      <c r="C33" s="41">
        <f t="shared" si="0"/>
        <v>0</v>
      </c>
      <c r="D33" s="41">
        <f t="shared" si="1"/>
        <v>0</v>
      </c>
      <c r="E33" s="39"/>
      <c r="F33" s="39"/>
      <c r="G33" s="39"/>
      <c r="H33" s="39"/>
      <c r="I33" s="39">
        <f t="shared" si="2"/>
        <v>0</v>
      </c>
      <c r="J33" s="39"/>
      <c r="K33" s="39"/>
      <c r="L33" s="39"/>
      <c r="M33" s="28"/>
      <c r="N33" s="6"/>
      <c r="O33" s="17">
        <v>49</v>
      </c>
      <c r="P33" s="5">
        <v>530</v>
      </c>
      <c r="Q33" s="6">
        <v>9690.57</v>
      </c>
    </row>
    <row r="34" spans="1:18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/>
      <c r="F34" s="28"/>
      <c r="G34" s="28"/>
      <c r="H34" s="28"/>
      <c r="I34" s="39">
        <f t="shared" si="2"/>
        <v>0</v>
      </c>
      <c r="J34" s="28"/>
      <c r="K34" s="28"/>
      <c r="L34" s="28"/>
      <c r="M34" s="28">
        <v>0</v>
      </c>
      <c r="N34" s="6"/>
      <c r="O34" s="5"/>
      <c r="P34" s="5"/>
      <c r="Q34" s="6"/>
      <c r="R34" s="64"/>
    </row>
    <row r="35" spans="1:18" ht="15">
      <c r="A35" s="5"/>
      <c r="B35" s="48" t="s">
        <v>58</v>
      </c>
      <c r="C35" s="49">
        <f aca="true" t="shared" si="3" ref="C35:Q35">SUM(C7:C34)</f>
        <v>0</v>
      </c>
      <c r="D35" s="49">
        <f t="shared" si="3"/>
        <v>0</v>
      </c>
      <c r="E35" s="49">
        <f t="shared" si="3"/>
        <v>0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49">
        <f t="shared" si="3"/>
        <v>0</v>
      </c>
      <c r="J35" s="49">
        <f t="shared" si="3"/>
        <v>0</v>
      </c>
      <c r="K35" s="49">
        <f t="shared" si="3"/>
        <v>0</v>
      </c>
      <c r="L35" s="49">
        <f t="shared" si="3"/>
        <v>0</v>
      </c>
      <c r="M35" s="49">
        <f t="shared" si="3"/>
        <v>0</v>
      </c>
      <c r="N35" s="51">
        <f t="shared" si="3"/>
        <v>0</v>
      </c>
      <c r="O35" s="49">
        <f t="shared" si="3"/>
        <v>336</v>
      </c>
      <c r="P35" s="49">
        <f t="shared" si="3"/>
        <v>3360</v>
      </c>
      <c r="Q35" s="51">
        <f t="shared" si="3"/>
        <v>58558.270000000004</v>
      </c>
      <c r="R35" s="64"/>
    </row>
    <row r="36" spans="1:17" ht="16.5" customHeight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</row>
    <row r="37" spans="1:17" ht="18" customHeight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</row>
    <row r="38" spans="1:17" ht="15" customHeight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</row>
    <row r="39" spans="1:17" ht="28.5" customHeight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</row>
    <row r="40" spans="1:17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45</v>
      </c>
      <c r="P40" s="17">
        <v>405</v>
      </c>
      <c r="Q40" s="18">
        <v>7449.08</v>
      </c>
    </row>
    <row r="41" spans="1:17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194</v>
      </c>
      <c r="P41" s="17">
        <v>1796</v>
      </c>
      <c r="Q41" s="18">
        <v>32284.44</v>
      </c>
    </row>
    <row r="42" spans="1:17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82</v>
      </c>
      <c r="P42" s="17">
        <v>1037</v>
      </c>
      <c r="Q42" s="17">
        <v>18101.63</v>
      </c>
    </row>
    <row r="43" spans="1:17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103</v>
      </c>
      <c r="P43" s="17">
        <v>1106</v>
      </c>
      <c r="Q43" s="17">
        <v>18694.61</v>
      </c>
    </row>
    <row r="44" spans="1:18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684</v>
      </c>
      <c r="Q44" s="17">
        <v>11998.71</v>
      </c>
      <c r="R44" s="74"/>
    </row>
    <row r="45" spans="1:17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21</v>
      </c>
      <c r="P45" s="17">
        <v>267</v>
      </c>
      <c r="Q45" s="17">
        <v>4672.47</v>
      </c>
    </row>
    <row r="46" spans="1:17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72</v>
      </c>
      <c r="P46" s="17">
        <v>661</v>
      </c>
      <c r="Q46" s="17">
        <v>11998.34</v>
      </c>
    </row>
    <row r="47" spans="1:17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50</v>
      </c>
      <c r="P47" s="17">
        <v>379</v>
      </c>
      <c r="Q47" s="17">
        <v>7389.51</v>
      </c>
    </row>
    <row r="48" spans="1:17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302</v>
      </c>
      <c r="Q48" s="17">
        <v>5706.64</v>
      </c>
    </row>
    <row r="49" spans="1:17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666</v>
      </c>
      <c r="P49" s="20">
        <f>SUM(P40:P48)</f>
        <v>6637</v>
      </c>
      <c r="Q49" s="50">
        <f>SUM(Q40:Q48)</f>
        <v>118295.43</v>
      </c>
    </row>
    <row r="51" spans="2:17" ht="15">
      <c r="B51" s="155" t="s">
        <v>79</v>
      </c>
      <c r="C51" s="155"/>
      <c r="D51" s="155"/>
      <c r="E51" s="155"/>
      <c r="F51" s="155"/>
      <c r="G51" s="155"/>
      <c r="H51" s="155"/>
      <c r="I51" s="155"/>
      <c r="Q51" s="78"/>
    </row>
    <row r="52" spans="3:17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25.5" customHeight="1">
      <c r="A53" s="5"/>
      <c r="B53" s="56" t="s">
        <v>42</v>
      </c>
      <c r="C53" s="57" t="s">
        <v>43</v>
      </c>
      <c r="D53" s="57" t="s">
        <v>32</v>
      </c>
      <c r="E53" s="148" t="s">
        <v>33</v>
      </c>
      <c r="F53" s="148"/>
      <c r="G53" s="58"/>
      <c r="H53" s="58"/>
      <c r="I53" s="8"/>
      <c r="J53" s="8"/>
      <c r="K53" s="8"/>
      <c r="L53" s="22"/>
      <c r="M53" s="22"/>
      <c r="N53" s="22"/>
      <c r="Q53" s="78">
        <f>Q35+Q49+E66</f>
        <v>179646.63</v>
      </c>
    </row>
    <row r="54" spans="1:14" ht="15">
      <c r="A54" s="5">
        <v>1</v>
      </c>
      <c r="B54" s="9" t="s">
        <v>65</v>
      </c>
      <c r="C54" s="28"/>
      <c r="D54" s="5"/>
      <c r="E54" s="156"/>
      <c r="F54" s="156"/>
      <c r="G54" s="159"/>
      <c r="H54" s="160"/>
      <c r="I54" s="160"/>
      <c r="J54" s="160"/>
      <c r="K54" s="160"/>
      <c r="L54" s="22"/>
      <c r="M54" s="22"/>
      <c r="N54" s="22"/>
    </row>
    <row r="55" spans="1:17" ht="15">
      <c r="A55" s="5">
        <v>2</v>
      </c>
      <c r="B55" s="9" t="s">
        <v>3</v>
      </c>
      <c r="C55" s="5"/>
      <c r="D55" s="5"/>
      <c r="E55" s="156"/>
      <c r="F55" s="156"/>
      <c r="G55" s="44"/>
      <c r="H55" s="44"/>
      <c r="I55" s="44"/>
      <c r="J55" s="44"/>
      <c r="K55" s="44"/>
      <c r="Q55" s="78"/>
    </row>
    <row r="56" spans="1:17" ht="15">
      <c r="A56" s="5">
        <v>3</v>
      </c>
      <c r="B56" s="9" t="s">
        <v>68</v>
      </c>
      <c r="C56" s="5"/>
      <c r="D56" s="5"/>
      <c r="E56" s="156"/>
      <c r="F56" s="156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0</v>
      </c>
      <c r="D57" s="11">
        <f>SUM(D54:D56)</f>
        <v>0</v>
      </c>
      <c r="E57" s="151">
        <f>SUM(E54:E56)</f>
        <v>0</v>
      </c>
      <c r="F57" s="151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47" t="s">
        <v>87</v>
      </c>
      <c r="C59" s="147"/>
      <c r="D59" s="147"/>
      <c r="E59" s="14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48" t="s">
        <v>33</v>
      </c>
      <c r="F61" s="14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5">
        <v>0</v>
      </c>
      <c r="D62" s="5"/>
      <c r="E62" s="149"/>
      <c r="F62" s="15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5"/>
      <c r="D63" s="5"/>
      <c r="E63" s="149"/>
      <c r="F63" s="15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2</v>
      </c>
      <c r="B64" s="55" t="s">
        <v>50</v>
      </c>
      <c r="C64" s="5">
        <v>0</v>
      </c>
      <c r="D64" s="5"/>
      <c r="E64" s="149"/>
      <c r="F64" s="150"/>
      <c r="G64" s="3" t="s">
        <v>88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55">
        <v>3</v>
      </c>
      <c r="B65" s="55" t="s">
        <v>93</v>
      </c>
      <c r="C65" s="5">
        <v>9</v>
      </c>
      <c r="D65" s="5">
        <v>160</v>
      </c>
      <c r="E65" s="149">
        <v>2792.93</v>
      </c>
      <c r="F65" s="150"/>
      <c r="G65" s="3" t="s">
        <v>88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6" ht="15">
      <c r="A66" s="5"/>
      <c r="B66" s="55"/>
      <c r="C66" s="11">
        <f>SUM(C62:C65)</f>
        <v>9</v>
      </c>
      <c r="D66" s="11">
        <f>SUM(D62:D65)</f>
        <v>160</v>
      </c>
      <c r="E66" s="145">
        <f>SUM(E65)</f>
        <v>2792.93</v>
      </c>
      <c r="F66" s="146"/>
    </row>
  </sheetData>
  <sheetProtection/>
  <mergeCells count="57">
    <mergeCell ref="E57:F57"/>
    <mergeCell ref="L38:L39"/>
    <mergeCell ref="O37:O39"/>
    <mergeCell ref="A1:S1"/>
    <mergeCell ref="P37:P39"/>
    <mergeCell ref="Q37:Q39"/>
    <mergeCell ref="N37:N39"/>
    <mergeCell ref="O36:Q36"/>
    <mergeCell ref="J38:J39"/>
    <mergeCell ref="D37:H37"/>
    <mergeCell ref="M37:M39"/>
    <mergeCell ref="K38:K39"/>
    <mergeCell ref="E38:E39"/>
    <mergeCell ref="F38:F39"/>
    <mergeCell ref="G38:G39"/>
    <mergeCell ref="H38:H39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J5:J6"/>
    <mergeCell ref="H5:H6"/>
    <mergeCell ref="O3:Q3"/>
    <mergeCell ref="Q4:Q6"/>
    <mergeCell ref="I5:I6"/>
    <mergeCell ref="O4:O6"/>
    <mergeCell ref="P4:P6"/>
    <mergeCell ref="L5:L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F5:F6"/>
    <mergeCell ref="B51:I51"/>
    <mergeCell ref="E53:F53"/>
    <mergeCell ref="E54:F54"/>
    <mergeCell ref="E55:F55"/>
    <mergeCell ref="G54:K54"/>
    <mergeCell ref="E56:F56"/>
    <mergeCell ref="E63:F63"/>
    <mergeCell ref="E64:F64"/>
    <mergeCell ref="E66:F66"/>
    <mergeCell ref="B59:E59"/>
    <mergeCell ref="E61:F61"/>
    <mergeCell ref="E62:F62"/>
    <mergeCell ref="E65:F65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2"/>
  </sheetPr>
  <dimension ref="A1:S92"/>
  <sheetViews>
    <sheetView zoomScalePageLayoutView="0" workbookViewId="0" topLeftCell="A16">
      <selection activeCell="M68" sqref="M68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29" width="9.140625" style="1" customWidth="1"/>
  </cols>
  <sheetData>
    <row r="1" spans="1:19" ht="15.75" customHeight="1">
      <c r="A1" s="115" t="s">
        <v>99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7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</row>
    <row r="4" spans="1:17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</row>
    <row r="5" spans="1:17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</row>
    <row r="6" spans="1:17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</row>
    <row r="7" spans="1:18" ht="15">
      <c r="A7" s="4">
        <v>1</v>
      </c>
      <c r="B7" s="31" t="s">
        <v>12</v>
      </c>
      <c r="C7" s="41">
        <f aca="true" t="shared" si="0" ref="C7:C34">D7+I7</f>
        <v>12</v>
      </c>
      <c r="D7" s="41">
        <f aca="true" t="shared" si="1" ref="D7:D34">E7+F7+G7+H7</f>
        <v>12</v>
      </c>
      <c r="E7" s="39">
        <v>12</v>
      </c>
      <c r="F7" s="39"/>
      <c r="G7" s="39"/>
      <c r="H7" s="39"/>
      <c r="I7" s="39">
        <f aca="true" t="shared" si="2" ref="I7:I34">J7+K7+L7</f>
        <v>0</v>
      </c>
      <c r="J7" s="39"/>
      <c r="K7" s="39"/>
      <c r="L7" s="39"/>
      <c r="M7" s="39">
        <v>154</v>
      </c>
      <c r="N7" s="37">
        <v>1353.32</v>
      </c>
      <c r="O7" s="17"/>
      <c r="P7" s="17"/>
      <c r="Q7" s="37"/>
      <c r="R7" s="83"/>
    </row>
    <row r="8" spans="1:18" ht="15">
      <c r="A8" s="4">
        <v>2</v>
      </c>
      <c r="B8" s="31" t="s">
        <v>65</v>
      </c>
      <c r="C8" s="41">
        <f t="shared" si="0"/>
        <v>20</v>
      </c>
      <c r="D8" s="41">
        <f t="shared" si="1"/>
        <v>20</v>
      </c>
      <c r="E8" s="39">
        <v>20</v>
      </c>
      <c r="F8" s="39"/>
      <c r="G8" s="39"/>
      <c r="H8" s="39"/>
      <c r="I8" s="39">
        <f t="shared" si="2"/>
        <v>0</v>
      </c>
      <c r="J8" s="39"/>
      <c r="K8" s="39"/>
      <c r="L8" s="39"/>
      <c r="M8" s="39">
        <v>300</v>
      </c>
      <c r="N8" s="37">
        <v>3429.82</v>
      </c>
      <c r="O8" s="17">
        <v>71</v>
      </c>
      <c r="P8" s="17">
        <v>962</v>
      </c>
      <c r="Q8" s="37">
        <v>17319.76</v>
      </c>
      <c r="R8" s="83"/>
    </row>
    <row r="9" spans="1:18" ht="15">
      <c r="A9" s="4">
        <v>3</v>
      </c>
      <c r="B9" s="31" t="s">
        <v>66</v>
      </c>
      <c r="C9" s="41">
        <f t="shared" si="0"/>
        <v>15</v>
      </c>
      <c r="D9" s="41">
        <f t="shared" si="1"/>
        <v>15</v>
      </c>
      <c r="E9" s="39">
        <v>15</v>
      </c>
      <c r="F9" s="39"/>
      <c r="G9" s="39"/>
      <c r="H9" s="39"/>
      <c r="I9" s="39">
        <f t="shared" si="2"/>
        <v>0</v>
      </c>
      <c r="J9" s="39"/>
      <c r="K9" s="39"/>
      <c r="L9" s="39"/>
      <c r="M9" s="39">
        <v>157</v>
      </c>
      <c r="N9" s="37">
        <v>902.73</v>
      </c>
      <c r="O9" s="17"/>
      <c r="P9" s="17"/>
      <c r="Q9" s="37"/>
      <c r="R9" s="83"/>
    </row>
    <row r="10" spans="1:18" ht="15">
      <c r="A10" s="4">
        <v>4</v>
      </c>
      <c r="B10" s="31" t="s">
        <v>3</v>
      </c>
      <c r="C10" s="41">
        <f t="shared" si="0"/>
        <v>161</v>
      </c>
      <c r="D10" s="41">
        <f t="shared" si="1"/>
        <v>157</v>
      </c>
      <c r="E10" s="39">
        <v>157</v>
      </c>
      <c r="F10" s="39"/>
      <c r="G10" s="39"/>
      <c r="H10" s="39"/>
      <c r="I10" s="39">
        <f t="shared" si="2"/>
        <v>4</v>
      </c>
      <c r="J10" s="39"/>
      <c r="K10" s="39">
        <v>4</v>
      </c>
      <c r="L10" s="39"/>
      <c r="M10" s="39">
        <v>2028</v>
      </c>
      <c r="N10" s="37">
        <v>20735.98</v>
      </c>
      <c r="O10" s="17"/>
      <c r="P10" s="17"/>
      <c r="Q10" s="37"/>
      <c r="R10" s="83"/>
    </row>
    <row r="11" spans="1:18" ht="15">
      <c r="A11" s="4">
        <v>5</v>
      </c>
      <c r="B11" s="31" t="s">
        <v>4</v>
      </c>
      <c r="C11" s="41">
        <f t="shared" si="0"/>
        <v>30</v>
      </c>
      <c r="D11" s="41">
        <f t="shared" si="1"/>
        <v>28</v>
      </c>
      <c r="E11" s="39">
        <v>28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39">
        <v>376</v>
      </c>
      <c r="N11" s="37">
        <v>3578.04</v>
      </c>
      <c r="O11" s="17"/>
      <c r="P11" s="17"/>
      <c r="Q11" s="37"/>
      <c r="R11" s="83"/>
    </row>
    <row r="12" spans="1:18" ht="15">
      <c r="A12" s="4">
        <v>6</v>
      </c>
      <c r="B12" s="31" t="s">
        <v>5</v>
      </c>
      <c r="C12" s="41">
        <f t="shared" si="0"/>
        <v>21</v>
      </c>
      <c r="D12" s="41">
        <f t="shared" si="1"/>
        <v>20</v>
      </c>
      <c r="E12" s="39">
        <v>19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39">
        <v>320</v>
      </c>
      <c r="N12" s="37">
        <v>3209.54</v>
      </c>
      <c r="O12" s="17"/>
      <c r="P12" s="17"/>
      <c r="Q12" s="37"/>
      <c r="R12" s="83"/>
    </row>
    <row r="13" spans="1:18" ht="15">
      <c r="A13" s="4">
        <v>7</v>
      </c>
      <c r="B13" s="31" t="s">
        <v>14</v>
      </c>
      <c r="C13" s="41">
        <f t="shared" si="0"/>
        <v>15</v>
      </c>
      <c r="D13" s="41">
        <f t="shared" si="1"/>
        <v>15</v>
      </c>
      <c r="E13" s="39">
        <v>15</v>
      </c>
      <c r="F13" s="39"/>
      <c r="G13" s="39"/>
      <c r="H13" s="39"/>
      <c r="I13" s="39">
        <f t="shared" si="2"/>
        <v>0</v>
      </c>
      <c r="J13" s="39"/>
      <c r="K13" s="39"/>
      <c r="L13" s="39"/>
      <c r="M13" s="39">
        <v>149</v>
      </c>
      <c r="N13" s="37">
        <v>1405.16</v>
      </c>
      <c r="O13" s="17"/>
      <c r="P13" s="17"/>
      <c r="Q13" s="37"/>
      <c r="R13" s="83"/>
    </row>
    <row r="14" spans="1:18" ht="15">
      <c r="A14" s="4">
        <v>8</v>
      </c>
      <c r="B14" s="31" t="s">
        <v>67</v>
      </c>
      <c r="C14" s="41">
        <f t="shared" si="0"/>
        <v>19</v>
      </c>
      <c r="D14" s="41">
        <f t="shared" si="1"/>
        <v>18</v>
      </c>
      <c r="E14" s="39">
        <v>18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39">
        <v>210</v>
      </c>
      <c r="N14" s="37">
        <v>2565.37</v>
      </c>
      <c r="O14" s="17">
        <v>48</v>
      </c>
      <c r="P14" s="17">
        <v>862</v>
      </c>
      <c r="Q14" s="37">
        <v>15315.95</v>
      </c>
      <c r="R14" s="83"/>
    </row>
    <row r="15" spans="1:18" ht="15">
      <c r="A15" s="4">
        <v>9</v>
      </c>
      <c r="B15" s="31" t="s">
        <v>68</v>
      </c>
      <c r="C15" s="41">
        <f t="shared" si="0"/>
        <v>8</v>
      </c>
      <c r="D15" s="41">
        <f t="shared" si="1"/>
        <v>8</v>
      </c>
      <c r="E15" s="39">
        <v>8</v>
      </c>
      <c r="F15" s="39"/>
      <c r="G15" s="39"/>
      <c r="H15" s="39"/>
      <c r="I15" s="39">
        <f t="shared" si="2"/>
        <v>0</v>
      </c>
      <c r="J15" s="39"/>
      <c r="K15" s="39"/>
      <c r="L15" s="39"/>
      <c r="M15" s="39">
        <v>144</v>
      </c>
      <c r="N15" s="37">
        <v>1629.71</v>
      </c>
      <c r="O15" s="17">
        <v>11</v>
      </c>
      <c r="P15" s="17">
        <v>194</v>
      </c>
      <c r="Q15" s="37">
        <v>3696.07</v>
      </c>
      <c r="R15" s="83"/>
    </row>
    <row r="16" spans="1:18" ht="15">
      <c r="A16" s="4">
        <v>10</v>
      </c>
      <c r="B16" s="31" t="s">
        <v>6</v>
      </c>
      <c r="C16" s="41">
        <f t="shared" si="0"/>
        <v>10</v>
      </c>
      <c r="D16" s="41">
        <f t="shared" si="1"/>
        <v>10</v>
      </c>
      <c r="E16" s="39">
        <v>10</v>
      </c>
      <c r="F16" s="39"/>
      <c r="G16" s="39"/>
      <c r="H16" s="39"/>
      <c r="I16" s="39">
        <f t="shared" si="2"/>
        <v>0</v>
      </c>
      <c r="J16" s="39"/>
      <c r="K16" s="39"/>
      <c r="L16" s="39"/>
      <c r="M16" s="39">
        <v>131</v>
      </c>
      <c r="N16" s="37">
        <v>1315.95</v>
      </c>
      <c r="O16" s="17"/>
      <c r="P16" s="17"/>
      <c r="Q16" s="37"/>
      <c r="R16" s="83"/>
    </row>
    <row r="17" spans="1:18" ht="15">
      <c r="A17" s="4">
        <v>11</v>
      </c>
      <c r="B17" s="31" t="s">
        <v>7</v>
      </c>
      <c r="C17" s="41">
        <f t="shared" si="0"/>
        <v>42</v>
      </c>
      <c r="D17" s="41">
        <f t="shared" si="1"/>
        <v>35</v>
      </c>
      <c r="E17" s="39">
        <v>33</v>
      </c>
      <c r="F17" s="39"/>
      <c r="G17" s="39"/>
      <c r="H17" s="39">
        <v>2</v>
      </c>
      <c r="I17" s="39">
        <f t="shared" si="2"/>
        <v>7</v>
      </c>
      <c r="J17" s="39">
        <v>2</v>
      </c>
      <c r="K17" s="39">
        <v>1</v>
      </c>
      <c r="L17" s="39">
        <v>4</v>
      </c>
      <c r="M17" s="39">
        <v>456</v>
      </c>
      <c r="N17" s="37">
        <v>5349.02</v>
      </c>
      <c r="O17" s="17"/>
      <c r="P17" s="17"/>
      <c r="Q17" s="37"/>
      <c r="R17" s="83"/>
    </row>
    <row r="18" spans="1:18" ht="15">
      <c r="A18" s="4">
        <v>12</v>
      </c>
      <c r="B18" s="31" t="s">
        <v>13</v>
      </c>
      <c r="C18" s="41">
        <f t="shared" si="0"/>
        <v>30</v>
      </c>
      <c r="D18" s="41">
        <f t="shared" si="1"/>
        <v>30</v>
      </c>
      <c r="E18" s="39">
        <v>30</v>
      </c>
      <c r="F18" s="39"/>
      <c r="G18" s="39"/>
      <c r="H18" s="39"/>
      <c r="I18" s="39">
        <f t="shared" si="2"/>
        <v>0</v>
      </c>
      <c r="J18" s="39"/>
      <c r="K18" s="39"/>
      <c r="L18" s="39"/>
      <c r="M18" s="39">
        <v>399</v>
      </c>
      <c r="N18" s="37">
        <v>4019.19</v>
      </c>
      <c r="O18" s="17"/>
      <c r="P18" s="17"/>
      <c r="Q18" s="37"/>
      <c r="R18" s="83"/>
    </row>
    <row r="19" spans="1:18" ht="15">
      <c r="A19" s="4">
        <v>13</v>
      </c>
      <c r="B19" s="31" t="s">
        <v>49</v>
      </c>
      <c r="C19" s="41">
        <f t="shared" si="0"/>
        <v>13</v>
      </c>
      <c r="D19" s="41">
        <f t="shared" si="1"/>
        <v>12</v>
      </c>
      <c r="E19" s="39">
        <v>10</v>
      </c>
      <c r="F19" s="39"/>
      <c r="G19" s="39">
        <v>1</v>
      </c>
      <c r="H19" s="39">
        <v>1</v>
      </c>
      <c r="I19" s="39">
        <f t="shared" si="2"/>
        <v>1</v>
      </c>
      <c r="J19" s="39"/>
      <c r="K19" s="39">
        <v>1</v>
      </c>
      <c r="L19" s="39"/>
      <c r="M19" s="39">
        <v>165</v>
      </c>
      <c r="N19" s="37">
        <v>1564.96</v>
      </c>
      <c r="O19" s="17"/>
      <c r="P19" s="17"/>
      <c r="Q19" s="37"/>
      <c r="R19" s="83"/>
    </row>
    <row r="20" spans="1:18" ht="15">
      <c r="A20" s="4">
        <v>14</v>
      </c>
      <c r="B20" s="31" t="s">
        <v>8</v>
      </c>
      <c r="C20" s="41">
        <f t="shared" si="0"/>
        <v>30</v>
      </c>
      <c r="D20" s="41">
        <f t="shared" si="1"/>
        <v>30</v>
      </c>
      <c r="E20" s="39">
        <v>29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39">
        <v>423</v>
      </c>
      <c r="N20" s="37">
        <v>4098.87</v>
      </c>
      <c r="O20" s="17"/>
      <c r="P20" s="17"/>
      <c r="Q20" s="37"/>
      <c r="R20" s="83"/>
    </row>
    <row r="21" spans="1:18" ht="15">
      <c r="A21" s="4">
        <v>15</v>
      </c>
      <c r="B21" s="31" t="s">
        <v>15</v>
      </c>
      <c r="C21" s="41">
        <f t="shared" si="0"/>
        <v>39</v>
      </c>
      <c r="D21" s="41">
        <f t="shared" si="1"/>
        <v>38</v>
      </c>
      <c r="E21" s="39">
        <v>38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39">
        <v>537</v>
      </c>
      <c r="N21" s="37">
        <v>5725.02</v>
      </c>
      <c r="O21" s="17">
        <v>84</v>
      </c>
      <c r="P21" s="17">
        <v>963</v>
      </c>
      <c r="Q21" s="37">
        <v>19091.75</v>
      </c>
      <c r="R21" s="83"/>
    </row>
    <row r="22" spans="1:18" ht="15">
      <c r="A22" s="4">
        <v>16</v>
      </c>
      <c r="B22" s="31" t="s">
        <v>16</v>
      </c>
      <c r="C22" s="41">
        <f t="shared" si="0"/>
        <v>20</v>
      </c>
      <c r="D22" s="41">
        <f t="shared" si="1"/>
        <v>20</v>
      </c>
      <c r="E22" s="39">
        <v>20</v>
      </c>
      <c r="F22" s="39"/>
      <c r="G22" s="39"/>
      <c r="H22" s="39"/>
      <c r="I22" s="39">
        <f t="shared" si="2"/>
        <v>0</v>
      </c>
      <c r="J22" s="39"/>
      <c r="K22" s="39"/>
      <c r="L22" s="39"/>
      <c r="M22" s="39">
        <v>247</v>
      </c>
      <c r="N22" s="37">
        <v>2320.07</v>
      </c>
      <c r="O22" s="17"/>
      <c r="P22" s="17"/>
      <c r="Q22" s="37"/>
      <c r="R22" s="83"/>
    </row>
    <row r="23" spans="1:18" ht="15">
      <c r="A23" s="4">
        <v>17</v>
      </c>
      <c r="B23" s="31" t="s">
        <v>9</v>
      </c>
      <c r="C23" s="41">
        <f t="shared" si="0"/>
        <v>26</v>
      </c>
      <c r="D23" s="41">
        <f t="shared" si="1"/>
        <v>26</v>
      </c>
      <c r="E23" s="39">
        <v>26</v>
      </c>
      <c r="F23" s="39"/>
      <c r="G23" s="39"/>
      <c r="H23" s="39"/>
      <c r="I23" s="39">
        <f t="shared" si="2"/>
        <v>0</v>
      </c>
      <c r="J23" s="39"/>
      <c r="K23" s="39"/>
      <c r="L23" s="39"/>
      <c r="M23" s="39">
        <v>303</v>
      </c>
      <c r="N23" s="37">
        <v>2803.8</v>
      </c>
      <c r="O23" s="17"/>
      <c r="P23" s="17"/>
      <c r="Q23" s="37"/>
      <c r="R23" s="83"/>
    </row>
    <row r="24" spans="1:18" ht="15">
      <c r="A24" s="4">
        <v>18</v>
      </c>
      <c r="B24" s="31" t="s">
        <v>10</v>
      </c>
      <c r="C24" s="41">
        <f t="shared" si="0"/>
        <v>24</v>
      </c>
      <c r="D24" s="41">
        <f t="shared" si="1"/>
        <v>24</v>
      </c>
      <c r="E24" s="39">
        <v>24</v>
      </c>
      <c r="F24" s="39"/>
      <c r="G24" s="39"/>
      <c r="H24" s="39"/>
      <c r="I24" s="39">
        <f t="shared" si="2"/>
        <v>0</v>
      </c>
      <c r="J24" s="39"/>
      <c r="K24" s="39"/>
      <c r="L24" s="39"/>
      <c r="M24" s="39">
        <v>245</v>
      </c>
      <c r="N24" s="37">
        <v>2460.83</v>
      </c>
      <c r="O24" s="17">
        <v>85</v>
      </c>
      <c r="P24" s="17">
        <v>823</v>
      </c>
      <c r="Q24" s="37">
        <v>14465.04</v>
      </c>
      <c r="R24" s="83"/>
    </row>
    <row r="25" spans="1:18" ht="15">
      <c r="A25" s="4">
        <v>19</v>
      </c>
      <c r="B25" s="31" t="s">
        <v>11</v>
      </c>
      <c r="C25" s="41">
        <f t="shared" si="0"/>
        <v>16</v>
      </c>
      <c r="D25" s="41">
        <f t="shared" si="1"/>
        <v>15</v>
      </c>
      <c r="E25" s="39">
        <v>15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39">
        <v>224</v>
      </c>
      <c r="N25" s="37">
        <v>2237.48</v>
      </c>
      <c r="O25" s="17"/>
      <c r="P25" s="17"/>
      <c r="Q25" s="37"/>
      <c r="R25" s="83"/>
    </row>
    <row r="26" spans="1:18" ht="15">
      <c r="A26" s="4">
        <v>20</v>
      </c>
      <c r="B26" s="31" t="s">
        <v>69</v>
      </c>
      <c r="C26" s="41">
        <f t="shared" si="0"/>
        <v>12</v>
      </c>
      <c r="D26" s="41">
        <f t="shared" si="1"/>
        <v>12</v>
      </c>
      <c r="E26" s="39">
        <v>12</v>
      </c>
      <c r="F26" s="39"/>
      <c r="G26" s="39"/>
      <c r="H26" s="39"/>
      <c r="I26" s="39">
        <f t="shared" si="2"/>
        <v>0</v>
      </c>
      <c r="J26" s="39"/>
      <c r="K26" s="39"/>
      <c r="L26" s="39"/>
      <c r="M26" s="39">
        <v>140</v>
      </c>
      <c r="N26" s="37">
        <v>1439.39</v>
      </c>
      <c r="O26" s="17"/>
      <c r="P26" s="17"/>
      <c r="Q26" s="37"/>
      <c r="R26" s="83"/>
    </row>
    <row r="27" spans="1:18" ht="15">
      <c r="A27" s="4">
        <v>21</v>
      </c>
      <c r="B27" s="31" t="s">
        <v>70</v>
      </c>
      <c r="C27" s="41">
        <f t="shared" si="0"/>
        <v>10</v>
      </c>
      <c r="D27" s="41">
        <f t="shared" si="1"/>
        <v>10</v>
      </c>
      <c r="E27" s="39">
        <v>10</v>
      </c>
      <c r="F27" s="39"/>
      <c r="G27" s="39"/>
      <c r="H27" s="39"/>
      <c r="I27" s="39">
        <f t="shared" si="2"/>
        <v>0</v>
      </c>
      <c r="J27" s="39"/>
      <c r="K27" s="39"/>
      <c r="L27" s="39"/>
      <c r="M27" s="39">
        <v>111</v>
      </c>
      <c r="N27" s="37">
        <v>1285.24</v>
      </c>
      <c r="O27" s="17"/>
      <c r="P27" s="17"/>
      <c r="Q27" s="37"/>
      <c r="R27" s="83"/>
    </row>
    <row r="28" spans="1:18" ht="15">
      <c r="A28" s="4">
        <v>22</v>
      </c>
      <c r="B28" s="31" t="s">
        <v>17</v>
      </c>
      <c r="C28" s="41">
        <f t="shared" si="0"/>
        <v>34</v>
      </c>
      <c r="D28" s="41">
        <f t="shared" si="1"/>
        <v>34</v>
      </c>
      <c r="E28" s="39">
        <v>34</v>
      </c>
      <c r="F28" s="39"/>
      <c r="G28" s="39"/>
      <c r="H28" s="39"/>
      <c r="I28" s="39">
        <f t="shared" si="2"/>
        <v>0</v>
      </c>
      <c r="J28" s="39"/>
      <c r="K28" s="39"/>
      <c r="L28" s="39"/>
      <c r="M28" s="39">
        <v>492</v>
      </c>
      <c r="N28" s="37">
        <v>5671.89</v>
      </c>
      <c r="O28" s="17"/>
      <c r="P28" s="17"/>
      <c r="Q28" s="37"/>
      <c r="R28" s="83"/>
    </row>
    <row r="29" spans="1:18" ht="15">
      <c r="A29" s="4">
        <v>23</v>
      </c>
      <c r="B29" s="31" t="s">
        <v>71</v>
      </c>
      <c r="C29" s="41">
        <f t="shared" si="0"/>
        <v>24</v>
      </c>
      <c r="D29" s="41">
        <f t="shared" si="1"/>
        <v>24</v>
      </c>
      <c r="E29" s="39">
        <v>24</v>
      </c>
      <c r="F29" s="39"/>
      <c r="G29" s="39"/>
      <c r="H29" s="39"/>
      <c r="I29" s="39">
        <f t="shared" si="2"/>
        <v>0</v>
      </c>
      <c r="J29" s="39"/>
      <c r="K29" s="39"/>
      <c r="L29" s="39"/>
      <c r="M29" s="39">
        <v>375</v>
      </c>
      <c r="N29" s="37">
        <v>4345.97</v>
      </c>
      <c r="O29" s="17"/>
      <c r="P29" s="17"/>
      <c r="Q29" s="37"/>
      <c r="R29" s="83"/>
    </row>
    <row r="30" spans="1:18" ht="15">
      <c r="A30" s="4">
        <v>24</v>
      </c>
      <c r="B30" s="31" t="s">
        <v>48</v>
      </c>
      <c r="C30" s="41">
        <f t="shared" si="0"/>
        <v>21</v>
      </c>
      <c r="D30" s="41">
        <f t="shared" si="1"/>
        <v>21</v>
      </c>
      <c r="E30" s="39">
        <v>21</v>
      </c>
      <c r="F30" s="39"/>
      <c r="G30" s="39"/>
      <c r="H30" s="39"/>
      <c r="I30" s="39">
        <f t="shared" si="2"/>
        <v>0</v>
      </c>
      <c r="J30" s="39"/>
      <c r="K30" s="39"/>
      <c r="L30" s="39"/>
      <c r="M30" s="39">
        <v>286</v>
      </c>
      <c r="N30" s="37">
        <v>2927.01</v>
      </c>
      <c r="O30" s="17">
        <v>35</v>
      </c>
      <c r="P30" s="17">
        <v>452</v>
      </c>
      <c r="Q30" s="37">
        <v>8267.98</v>
      </c>
      <c r="R30" s="83"/>
    </row>
    <row r="31" spans="1:18" ht="15">
      <c r="A31" s="4">
        <v>25</v>
      </c>
      <c r="B31" s="31" t="s">
        <v>18</v>
      </c>
      <c r="C31" s="41">
        <f t="shared" si="0"/>
        <v>11</v>
      </c>
      <c r="D31" s="41">
        <f t="shared" si="1"/>
        <v>11</v>
      </c>
      <c r="E31" s="39">
        <v>11</v>
      </c>
      <c r="F31" s="39"/>
      <c r="G31" s="39"/>
      <c r="H31" s="39"/>
      <c r="I31" s="39">
        <f t="shared" si="2"/>
        <v>0</v>
      </c>
      <c r="J31" s="39"/>
      <c r="K31" s="39"/>
      <c r="L31" s="39"/>
      <c r="M31" s="39">
        <v>171</v>
      </c>
      <c r="N31" s="37">
        <v>829.62</v>
      </c>
      <c r="O31" s="17"/>
      <c r="P31" s="17"/>
      <c r="Q31" s="37"/>
      <c r="R31" s="83"/>
    </row>
    <row r="32" spans="1:18" ht="15">
      <c r="A32" s="4">
        <v>26</v>
      </c>
      <c r="B32" s="31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39">
        <v>16</v>
      </c>
      <c r="N32" s="37">
        <v>127.84</v>
      </c>
      <c r="O32" s="17">
        <v>16</v>
      </c>
      <c r="P32" s="17">
        <v>217</v>
      </c>
      <c r="Q32" s="37">
        <v>3929.86</v>
      </c>
      <c r="R32" s="83"/>
    </row>
    <row r="33" spans="1:18" ht="15">
      <c r="A33" s="4">
        <v>27</v>
      </c>
      <c r="B33" s="31" t="s">
        <v>19</v>
      </c>
      <c r="C33" s="41">
        <f t="shared" si="0"/>
        <v>13</v>
      </c>
      <c r="D33" s="41">
        <f t="shared" si="1"/>
        <v>13</v>
      </c>
      <c r="E33" s="39">
        <v>13</v>
      </c>
      <c r="F33" s="39"/>
      <c r="G33" s="39"/>
      <c r="H33" s="39"/>
      <c r="I33" s="39">
        <f t="shared" si="2"/>
        <v>0</v>
      </c>
      <c r="J33" s="39"/>
      <c r="K33" s="39"/>
      <c r="L33" s="39"/>
      <c r="M33" s="39">
        <v>192</v>
      </c>
      <c r="N33" s="37">
        <v>1853.32</v>
      </c>
      <c r="O33" s="17">
        <v>49</v>
      </c>
      <c r="P33" s="17">
        <v>689</v>
      </c>
      <c r="Q33" s="37">
        <v>12047.62</v>
      </c>
      <c r="R33" s="83"/>
    </row>
    <row r="34" spans="1:18" ht="15">
      <c r="A34" s="5">
        <v>28</v>
      </c>
      <c r="B34" s="31" t="s">
        <v>20</v>
      </c>
      <c r="C34" s="41">
        <f t="shared" si="0"/>
        <v>0</v>
      </c>
      <c r="D34" s="41">
        <f t="shared" si="1"/>
        <v>0</v>
      </c>
      <c r="E34" s="39">
        <v>0</v>
      </c>
      <c r="F34" s="39"/>
      <c r="G34" s="39"/>
      <c r="H34" s="39"/>
      <c r="I34" s="39">
        <f t="shared" si="2"/>
        <v>0</v>
      </c>
      <c r="J34" s="39"/>
      <c r="K34" s="39"/>
      <c r="L34" s="39"/>
      <c r="M34" s="39">
        <v>0</v>
      </c>
      <c r="N34" s="37"/>
      <c r="O34" s="17"/>
      <c r="P34" s="17"/>
      <c r="Q34" s="37"/>
      <c r="R34" s="84"/>
    </row>
    <row r="35" spans="1:18" ht="15">
      <c r="A35" s="5"/>
      <c r="B35" s="85" t="s">
        <v>58</v>
      </c>
      <c r="C35" s="49">
        <f aca="true" t="shared" si="3" ref="C35:Q35">SUM(C7:C34)</f>
        <v>677</v>
      </c>
      <c r="D35" s="49">
        <f t="shared" si="3"/>
        <v>659</v>
      </c>
      <c r="E35" s="49">
        <f t="shared" si="3"/>
        <v>653</v>
      </c>
      <c r="F35" s="49">
        <f t="shared" si="3"/>
        <v>0</v>
      </c>
      <c r="G35" s="49">
        <f t="shared" si="3"/>
        <v>2</v>
      </c>
      <c r="H35" s="49">
        <f t="shared" si="3"/>
        <v>4</v>
      </c>
      <c r="I35" s="49">
        <f t="shared" si="3"/>
        <v>18</v>
      </c>
      <c r="J35" s="49">
        <f t="shared" si="3"/>
        <v>4</v>
      </c>
      <c r="K35" s="49">
        <f t="shared" si="3"/>
        <v>10</v>
      </c>
      <c r="L35" s="49">
        <f t="shared" si="3"/>
        <v>4</v>
      </c>
      <c r="M35" s="49">
        <f t="shared" si="3"/>
        <v>8751</v>
      </c>
      <c r="N35" s="51">
        <f t="shared" si="3"/>
        <v>89185.14</v>
      </c>
      <c r="O35" s="49">
        <f t="shared" si="3"/>
        <v>399</v>
      </c>
      <c r="P35" s="49">
        <f t="shared" si="3"/>
        <v>5162</v>
      </c>
      <c r="Q35" s="51">
        <f t="shared" si="3"/>
        <v>94134.03</v>
      </c>
      <c r="R35" s="84"/>
    </row>
    <row r="36" spans="1:18" ht="16.5" customHeight="1">
      <c r="A36" s="118" t="s">
        <v>0</v>
      </c>
      <c r="B36" s="162" t="s">
        <v>42</v>
      </c>
      <c r="C36" s="170" t="s">
        <v>36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2"/>
      <c r="O36" s="180" t="s">
        <v>64</v>
      </c>
      <c r="P36" s="180"/>
      <c r="Q36" s="180"/>
      <c r="R36" s="83"/>
    </row>
    <row r="37" spans="1:18" ht="18" customHeight="1">
      <c r="A37" s="104"/>
      <c r="B37" s="169"/>
      <c r="C37" s="161" t="s">
        <v>28</v>
      </c>
      <c r="D37" s="177" t="s">
        <v>1</v>
      </c>
      <c r="E37" s="178"/>
      <c r="F37" s="178"/>
      <c r="G37" s="178"/>
      <c r="H37" s="179"/>
      <c r="I37" s="174" t="s">
        <v>2</v>
      </c>
      <c r="J37" s="175"/>
      <c r="K37" s="175"/>
      <c r="L37" s="176"/>
      <c r="M37" s="161" t="s">
        <v>32</v>
      </c>
      <c r="N37" s="161" t="s">
        <v>33</v>
      </c>
      <c r="O37" s="116" t="s">
        <v>34</v>
      </c>
      <c r="P37" s="116" t="s">
        <v>32</v>
      </c>
      <c r="Q37" s="116" t="s">
        <v>33</v>
      </c>
      <c r="R37" s="83"/>
    </row>
    <row r="38" spans="1:18" ht="15" customHeight="1">
      <c r="A38" s="104"/>
      <c r="B38" s="169"/>
      <c r="C38" s="173"/>
      <c r="D38" s="116" t="s">
        <v>46</v>
      </c>
      <c r="E38" s="167" t="s">
        <v>29</v>
      </c>
      <c r="F38" s="161" t="s">
        <v>30</v>
      </c>
      <c r="G38" s="161" t="s">
        <v>31</v>
      </c>
      <c r="H38" s="161" t="s">
        <v>35</v>
      </c>
      <c r="I38" s="116" t="s">
        <v>47</v>
      </c>
      <c r="J38" s="161" t="s">
        <v>30</v>
      </c>
      <c r="K38" s="161" t="s">
        <v>31</v>
      </c>
      <c r="L38" s="161" t="s">
        <v>35</v>
      </c>
      <c r="M38" s="173"/>
      <c r="N38" s="173"/>
      <c r="O38" s="163"/>
      <c r="P38" s="163"/>
      <c r="Q38" s="163"/>
      <c r="R38" s="83"/>
    </row>
    <row r="39" spans="1:18" ht="28.5" customHeight="1">
      <c r="A39" s="104"/>
      <c r="B39" s="169"/>
      <c r="C39" s="166"/>
      <c r="D39" s="116"/>
      <c r="E39" s="168"/>
      <c r="F39" s="162"/>
      <c r="G39" s="166"/>
      <c r="H39" s="162"/>
      <c r="I39" s="116"/>
      <c r="J39" s="162"/>
      <c r="K39" s="166"/>
      <c r="L39" s="162"/>
      <c r="M39" s="166"/>
      <c r="N39" s="166"/>
      <c r="O39" s="163"/>
      <c r="P39" s="163"/>
      <c r="Q39" s="163"/>
      <c r="R39" s="83"/>
    </row>
    <row r="40" spans="1:18" ht="15">
      <c r="A40" s="5">
        <v>1</v>
      </c>
      <c r="B40" s="42" t="s">
        <v>21</v>
      </c>
      <c r="C40" s="86" t="s">
        <v>27</v>
      </c>
      <c r="D40" s="86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87" t="s">
        <v>27</v>
      </c>
      <c r="M40" s="87" t="s">
        <v>27</v>
      </c>
      <c r="N40" s="87" t="s">
        <v>27</v>
      </c>
      <c r="O40" s="17">
        <v>46</v>
      </c>
      <c r="P40" s="17">
        <v>639</v>
      </c>
      <c r="Q40" s="18">
        <v>12769.53</v>
      </c>
      <c r="R40" s="83"/>
    </row>
    <row r="41" spans="1:18" ht="15">
      <c r="A41" s="5">
        <v>2</v>
      </c>
      <c r="B41" s="42" t="s">
        <v>22</v>
      </c>
      <c r="C41" s="86" t="s">
        <v>27</v>
      </c>
      <c r="D41" s="86" t="s">
        <v>27</v>
      </c>
      <c r="E41" s="20" t="s">
        <v>27</v>
      </c>
      <c r="F41" s="20" t="s">
        <v>27</v>
      </c>
      <c r="G41" s="20" t="s">
        <v>27</v>
      </c>
      <c r="H41" s="20" t="s">
        <v>27</v>
      </c>
      <c r="I41" s="20" t="s">
        <v>27</v>
      </c>
      <c r="J41" s="20" t="s">
        <v>27</v>
      </c>
      <c r="K41" s="20" t="s">
        <v>27</v>
      </c>
      <c r="L41" s="87" t="s">
        <v>27</v>
      </c>
      <c r="M41" s="87" t="s">
        <v>27</v>
      </c>
      <c r="N41" s="87" t="s">
        <v>27</v>
      </c>
      <c r="O41" s="17">
        <v>214</v>
      </c>
      <c r="P41" s="17">
        <v>3075</v>
      </c>
      <c r="Q41" s="18">
        <v>59063.36</v>
      </c>
      <c r="R41" s="83"/>
    </row>
    <row r="42" spans="1:18" ht="15">
      <c r="A42" s="5">
        <v>3</v>
      </c>
      <c r="B42" s="42" t="s">
        <v>23</v>
      </c>
      <c r="C42" s="86" t="s">
        <v>27</v>
      </c>
      <c r="D42" s="86" t="s">
        <v>27</v>
      </c>
      <c r="E42" s="20" t="s">
        <v>27</v>
      </c>
      <c r="F42" s="20" t="s">
        <v>27</v>
      </c>
      <c r="G42" s="20" t="s">
        <v>27</v>
      </c>
      <c r="H42" s="20" t="s">
        <v>27</v>
      </c>
      <c r="I42" s="20" t="s">
        <v>27</v>
      </c>
      <c r="J42" s="20" t="s">
        <v>27</v>
      </c>
      <c r="K42" s="20" t="s">
        <v>27</v>
      </c>
      <c r="L42" s="87" t="s">
        <v>27</v>
      </c>
      <c r="M42" s="87" t="s">
        <v>27</v>
      </c>
      <c r="N42" s="87" t="s">
        <v>27</v>
      </c>
      <c r="O42" s="17">
        <v>79</v>
      </c>
      <c r="P42" s="17">
        <v>1259</v>
      </c>
      <c r="Q42" s="17">
        <v>25078.49</v>
      </c>
      <c r="R42" s="83"/>
    </row>
    <row r="43" spans="1:18" ht="15">
      <c r="A43" s="5">
        <v>4</v>
      </c>
      <c r="B43" s="42" t="s">
        <v>24</v>
      </c>
      <c r="C43" s="86" t="s">
        <v>27</v>
      </c>
      <c r="D43" s="86" t="s">
        <v>27</v>
      </c>
      <c r="E43" s="20" t="s">
        <v>27</v>
      </c>
      <c r="F43" s="20" t="s">
        <v>27</v>
      </c>
      <c r="G43" s="20" t="s">
        <v>27</v>
      </c>
      <c r="H43" s="20" t="s">
        <v>27</v>
      </c>
      <c r="I43" s="20" t="s">
        <v>27</v>
      </c>
      <c r="J43" s="20" t="s">
        <v>27</v>
      </c>
      <c r="K43" s="20" t="s">
        <v>27</v>
      </c>
      <c r="L43" s="87" t="s">
        <v>27</v>
      </c>
      <c r="M43" s="87" t="s">
        <v>27</v>
      </c>
      <c r="N43" s="87" t="s">
        <v>27</v>
      </c>
      <c r="O43" s="17">
        <v>110</v>
      </c>
      <c r="P43" s="17">
        <v>1756</v>
      </c>
      <c r="Q43" s="17">
        <v>32618.71</v>
      </c>
      <c r="R43" s="83"/>
    </row>
    <row r="44" spans="1:18" ht="15">
      <c r="A44" s="5">
        <v>5</v>
      </c>
      <c r="B44" s="42" t="s">
        <v>25</v>
      </c>
      <c r="C44" s="86" t="s">
        <v>27</v>
      </c>
      <c r="D44" s="86" t="s">
        <v>27</v>
      </c>
      <c r="E44" s="20" t="s">
        <v>27</v>
      </c>
      <c r="F44" s="20" t="s">
        <v>27</v>
      </c>
      <c r="G44" s="20" t="s">
        <v>27</v>
      </c>
      <c r="H44" s="20" t="s">
        <v>27</v>
      </c>
      <c r="I44" s="20" t="s">
        <v>27</v>
      </c>
      <c r="J44" s="20" t="s">
        <v>27</v>
      </c>
      <c r="K44" s="20" t="s">
        <v>27</v>
      </c>
      <c r="L44" s="87" t="s">
        <v>27</v>
      </c>
      <c r="M44" s="87" t="s">
        <v>27</v>
      </c>
      <c r="N44" s="87" t="s">
        <v>27</v>
      </c>
      <c r="O44" s="17">
        <v>59</v>
      </c>
      <c r="P44" s="17">
        <v>887</v>
      </c>
      <c r="Q44" s="17">
        <v>16383.49</v>
      </c>
      <c r="R44" s="88"/>
    </row>
    <row r="45" spans="1:18" ht="15">
      <c r="A45" s="5">
        <v>6</v>
      </c>
      <c r="B45" s="42" t="s">
        <v>26</v>
      </c>
      <c r="C45" s="86" t="s">
        <v>27</v>
      </c>
      <c r="D45" s="86" t="s">
        <v>27</v>
      </c>
      <c r="E45" s="20" t="s">
        <v>27</v>
      </c>
      <c r="F45" s="20" t="s">
        <v>27</v>
      </c>
      <c r="G45" s="20" t="s">
        <v>27</v>
      </c>
      <c r="H45" s="20" t="s">
        <v>27</v>
      </c>
      <c r="I45" s="20" t="s">
        <v>27</v>
      </c>
      <c r="J45" s="20" t="s">
        <v>27</v>
      </c>
      <c r="K45" s="20" t="s">
        <v>27</v>
      </c>
      <c r="L45" s="87" t="s">
        <v>27</v>
      </c>
      <c r="M45" s="87" t="s">
        <v>27</v>
      </c>
      <c r="N45" s="87" t="s">
        <v>27</v>
      </c>
      <c r="O45" s="17">
        <v>24</v>
      </c>
      <c r="P45" s="17">
        <v>341</v>
      </c>
      <c r="Q45" s="17">
        <v>6258.42</v>
      </c>
      <c r="R45" s="83"/>
    </row>
    <row r="46" spans="1:18" ht="15">
      <c r="A46" s="5">
        <v>7</v>
      </c>
      <c r="B46" s="42" t="s">
        <v>55</v>
      </c>
      <c r="C46" s="86" t="s">
        <v>27</v>
      </c>
      <c r="D46" s="86" t="s">
        <v>27</v>
      </c>
      <c r="E46" s="20" t="s">
        <v>27</v>
      </c>
      <c r="F46" s="20" t="s">
        <v>27</v>
      </c>
      <c r="G46" s="20" t="s">
        <v>27</v>
      </c>
      <c r="H46" s="20" t="s">
        <v>27</v>
      </c>
      <c r="I46" s="20" t="s">
        <v>27</v>
      </c>
      <c r="J46" s="20" t="s">
        <v>27</v>
      </c>
      <c r="K46" s="20" t="s">
        <v>27</v>
      </c>
      <c r="L46" s="87" t="s">
        <v>27</v>
      </c>
      <c r="M46" s="87" t="s">
        <v>27</v>
      </c>
      <c r="N46" s="87" t="s">
        <v>27</v>
      </c>
      <c r="O46" s="17">
        <v>81</v>
      </c>
      <c r="P46" s="17">
        <v>1198</v>
      </c>
      <c r="Q46" s="17">
        <v>20613.42</v>
      </c>
      <c r="R46" s="83"/>
    </row>
    <row r="47" spans="1:18" ht="15">
      <c r="A47" s="5">
        <v>8</v>
      </c>
      <c r="B47" s="42" t="s">
        <v>56</v>
      </c>
      <c r="C47" s="86" t="s">
        <v>27</v>
      </c>
      <c r="D47" s="86" t="s">
        <v>27</v>
      </c>
      <c r="E47" s="20" t="s">
        <v>27</v>
      </c>
      <c r="F47" s="20" t="s">
        <v>27</v>
      </c>
      <c r="G47" s="20" t="s">
        <v>27</v>
      </c>
      <c r="H47" s="20" t="s">
        <v>27</v>
      </c>
      <c r="I47" s="20" t="s">
        <v>27</v>
      </c>
      <c r="J47" s="20" t="s">
        <v>27</v>
      </c>
      <c r="K47" s="20" t="s">
        <v>27</v>
      </c>
      <c r="L47" s="87" t="s">
        <v>27</v>
      </c>
      <c r="M47" s="87" t="s">
        <v>27</v>
      </c>
      <c r="N47" s="87" t="s">
        <v>27</v>
      </c>
      <c r="O47" s="17">
        <v>49</v>
      </c>
      <c r="P47" s="17">
        <v>825</v>
      </c>
      <c r="Q47" s="17">
        <v>16611.63</v>
      </c>
      <c r="R47" s="83"/>
    </row>
    <row r="48" spans="1:18" ht="15">
      <c r="A48" s="5">
        <v>9</v>
      </c>
      <c r="B48" s="42" t="s">
        <v>57</v>
      </c>
      <c r="C48" s="86" t="s">
        <v>27</v>
      </c>
      <c r="D48" s="86" t="s">
        <v>27</v>
      </c>
      <c r="E48" s="20" t="s">
        <v>27</v>
      </c>
      <c r="F48" s="20" t="s">
        <v>27</v>
      </c>
      <c r="G48" s="20" t="s">
        <v>27</v>
      </c>
      <c r="H48" s="20" t="s">
        <v>27</v>
      </c>
      <c r="I48" s="20" t="s">
        <v>27</v>
      </c>
      <c r="J48" s="20" t="s">
        <v>27</v>
      </c>
      <c r="K48" s="20" t="s">
        <v>27</v>
      </c>
      <c r="L48" s="87" t="s">
        <v>27</v>
      </c>
      <c r="M48" s="87" t="s">
        <v>27</v>
      </c>
      <c r="N48" s="87" t="s">
        <v>27</v>
      </c>
      <c r="O48" s="17">
        <v>40</v>
      </c>
      <c r="P48" s="17">
        <v>664</v>
      </c>
      <c r="Q48" s="17">
        <v>12685.56</v>
      </c>
      <c r="R48" s="83"/>
    </row>
    <row r="49" spans="1:18" ht="14.25">
      <c r="A49" s="11"/>
      <c r="B49" s="89" t="s">
        <v>59</v>
      </c>
      <c r="C49" s="86" t="s">
        <v>27</v>
      </c>
      <c r="D49" s="86" t="s">
        <v>27</v>
      </c>
      <c r="E49" s="20" t="s">
        <v>27</v>
      </c>
      <c r="F49" s="20" t="s">
        <v>27</v>
      </c>
      <c r="G49" s="20" t="s">
        <v>27</v>
      </c>
      <c r="H49" s="20" t="s">
        <v>27</v>
      </c>
      <c r="I49" s="20" t="s">
        <v>27</v>
      </c>
      <c r="J49" s="20" t="s">
        <v>27</v>
      </c>
      <c r="K49" s="20" t="s">
        <v>27</v>
      </c>
      <c r="L49" s="87" t="s">
        <v>27</v>
      </c>
      <c r="M49" s="87" t="s">
        <v>27</v>
      </c>
      <c r="N49" s="87" t="s">
        <v>27</v>
      </c>
      <c r="O49" s="20">
        <f>SUM(O40:O48)</f>
        <v>702</v>
      </c>
      <c r="P49" s="20">
        <f>SUM(P40:P48)</f>
        <v>10644</v>
      </c>
      <c r="Q49" s="50">
        <f>SUM(Q40:Q48)</f>
        <v>202082.61</v>
      </c>
      <c r="R49" s="83"/>
    </row>
    <row r="50" spans="2:18" ht="15">
      <c r="B50" s="46"/>
      <c r="C50" s="46"/>
      <c r="D50" s="46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3"/>
    </row>
    <row r="51" spans="2:18" ht="15">
      <c r="B51" s="181" t="s">
        <v>79</v>
      </c>
      <c r="C51" s="181"/>
      <c r="D51" s="181"/>
      <c r="E51" s="181"/>
      <c r="F51" s="181"/>
      <c r="G51" s="181"/>
      <c r="H51" s="181"/>
      <c r="I51" s="181"/>
      <c r="J51" s="79"/>
      <c r="K51" s="79"/>
      <c r="L51" s="79"/>
      <c r="M51" s="79"/>
      <c r="N51" s="79"/>
      <c r="O51" s="79"/>
      <c r="P51" s="79"/>
      <c r="Q51" s="79"/>
      <c r="R51" s="83"/>
    </row>
    <row r="52" spans="2:18" ht="15">
      <c r="B52" s="46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6"/>
      <c r="Q52" s="90"/>
      <c r="R52" s="83"/>
    </row>
    <row r="53" spans="1:18" ht="25.5" customHeight="1">
      <c r="A53" s="5"/>
      <c r="B53" s="91" t="s">
        <v>42</v>
      </c>
      <c r="C53" s="81" t="s">
        <v>43</v>
      </c>
      <c r="D53" s="81" t="s">
        <v>32</v>
      </c>
      <c r="E53" s="148" t="s">
        <v>33</v>
      </c>
      <c r="F53" s="148"/>
      <c r="G53" s="92"/>
      <c r="H53" s="92"/>
      <c r="I53" s="44"/>
      <c r="J53" s="44"/>
      <c r="K53" s="44"/>
      <c r="L53" s="45"/>
      <c r="M53" s="45"/>
      <c r="N53" s="45"/>
      <c r="O53" s="79"/>
      <c r="P53" s="79"/>
      <c r="Q53" s="79"/>
      <c r="R53" s="83"/>
    </row>
    <row r="54" spans="1:18" ht="15">
      <c r="A54" s="5">
        <v>1</v>
      </c>
      <c r="B54" s="31" t="s">
        <v>65</v>
      </c>
      <c r="C54" s="39"/>
      <c r="D54" s="17"/>
      <c r="E54" s="156"/>
      <c r="F54" s="156"/>
      <c r="G54" s="159"/>
      <c r="H54" s="160"/>
      <c r="I54" s="160"/>
      <c r="J54" s="160"/>
      <c r="K54" s="160"/>
      <c r="L54" s="45"/>
      <c r="M54" s="45"/>
      <c r="N54" s="45"/>
      <c r="O54" s="79"/>
      <c r="P54" s="79"/>
      <c r="Q54" s="79"/>
      <c r="R54" s="83"/>
    </row>
    <row r="55" spans="1:18" ht="15">
      <c r="A55" s="5">
        <v>2</v>
      </c>
      <c r="B55" s="31" t="s">
        <v>3</v>
      </c>
      <c r="C55" s="17"/>
      <c r="D55" s="17"/>
      <c r="E55" s="156"/>
      <c r="F55" s="156"/>
      <c r="G55" s="44"/>
      <c r="H55" s="44"/>
      <c r="I55" s="44"/>
      <c r="J55" s="44"/>
      <c r="K55" s="44"/>
      <c r="L55" s="79"/>
      <c r="M55" s="79"/>
      <c r="N55" s="79"/>
      <c r="O55" s="79"/>
      <c r="P55" s="79"/>
      <c r="Q55" s="79"/>
      <c r="R55" s="83"/>
    </row>
    <row r="56" spans="1:18" ht="15">
      <c r="A56" s="5">
        <v>3</v>
      </c>
      <c r="B56" s="31" t="s">
        <v>68</v>
      </c>
      <c r="C56" s="17"/>
      <c r="D56" s="17"/>
      <c r="E56" s="156"/>
      <c r="F56" s="156"/>
      <c r="G56" s="93"/>
      <c r="H56" s="93"/>
      <c r="I56" s="93"/>
      <c r="J56" s="93"/>
      <c r="K56" s="93"/>
      <c r="L56" s="46"/>
      <c r="M56" s="46"/>
      <c r="N56" s="46"/>
      <c r="O56" s="46"/>
      <c r="P56" s="46"/>
      <c r="Q56" s="46"/>
      <c r="R56" s="83"/>
    </row>
    <row r="57" spans="1:18" ht="15">
      <c r="A57" s="55"/>
      <c r="B57" s="94"/>
      <c r="C57" s="95">
        <f>SUM(C54:C56)</f>
        <v>0</v>
      </c>
      <c r="D57" s="20">
        <f>SUM(D54:D56)</f>
        <v>0</v>
      </c>
      <c r="E57" s="151">
        <f>SUM(E54:E56)</f>
        <v>0</v>
      </c>
      <c r="F57" s="151"/>
      <c r="G57" s="93"/>
      <c r="H57" s="93"/>
      <c r="I57" s="93"/>
      <c r="J57" s="93"/>
      <c r="K57" s="93"/>
      <c r="L57" s="46"/>
      <c r="M57" s="46"/>
      <c r="N57" s="46"/>
      <c r="O57" s="46"/>
      <c r="P57" s="46"/>
      <c r="Q57" s="46"/>
      <c r="R57" s="83"/>
    </row>
    <row r="58" spans="1:18" ht="15">
      <c r="A58" s="3"/>
      <c r="B58" s="46"/>
      <c r="C58" s="46"/>
      <c r="D58" s="46"/>
      <c r="E58" s="46"/>
      <c r="F58" s="46"/>
      <c r="G58" s="93"/>
      <c r="H58" s="93"/>
      <c r="I58" s="93"/>
      <c r="J58" s="93"/>
      <c r="K58" s="93"/>
      <c r="L58" s="46"/>
      <c r="M58" s="46"/>
      <c r="N58" s="46"/>
      <c r="O58" s="46"/>
      <c r="P58" s="46"/>
      <c r="Q58" s="46"/>
      <c r="R58" s="83"/>
    </row>
    <row r="59" spans="1:18" ht="15">
      <c r="A59" s="3"/>
      <c r="B59" s="184" t="s">
        <v>87</v>
      </c>
      <c r="C59" s="184"/>
      <c r="D59" s="184"/>
      <c r="E59" s="18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83"/>
    </row>
    <row r="60" spans="1:18" ht="15">
      <c r="A60" s="3"/>
      <c r="B60" s="79"/>
      <c r="C60" s="79"/>
      <c r="D60" s="79"/>
      <c r="E60" s="79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83"/>
    </row>
    <row r="61" spans="1:18" ht="26.25">
      <c r="A61" s="5"/>
      <c r="B61" s="91" t="s">
        <v>42</v>
      </c>
      <c r="C61" s="81" t="s">
        <v>43</v>
      </c>
      <c r="D61" s="81" t="s">
        <v>32</v>
      </c>
      <c r="E61" s="148" t="s">
        <v>33</v>
      </c>
      <c r="F61" s="148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83"/>
    </row>
    <row r="62" spans="1:18" ht="15">
      <c r="A62" s="55">
        <v>1</v>
      </c>
      <c r="B62" s="94" t="s">
        <v>5</v>
      </c>
      <c r="C62" s="17">
        <v>151</v>
      </c>
      <c r="D62" s="17">
        <v>2399</v>
      </c>
      <c r="E62" s="164">
        <v>12030.74</v>
      </c>
      <c r="F62" s="165"/>
      <c r="G62" s="46" t="s">
        <v>89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83"/>
    </row>
    <row r="63" spans="1:18" ht="15">
      <c r="A63" s="55"/>
      <c r="B63" s="94"/>
      <c r="C63" s="17">
        <v>16</v>
      </c>
      <c r="D63" s="17">
        <v>248</v>
      </c>
      <c r="E63" s="164">
        <v>1243.7</v>
      </c>
      <c r="F63" s="165"/>
      <c r="G63" s="46" t="s">
        <v>90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83"/>
    </row>
    <row r="64" spans="1:18" ht="15">
      <c r="A64" s="55">
        <v>2</v>
      </c>
      <c r="B64" s="94" t="s">
        <v>50</v>
      </c>
      <c r="C64" s="17"/>
      <c r="D64" s="17"/>
      <c r="E64" s="164"/>
      <c r="F64" s="165"/>
      <c r="G64" s="46" t="s">
        <v>88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83"/>
    </row>
    <row r="65" spans="1:18" ht="15">
      <c r="A65" s="55">
        <v>3</v>
      </c>
      <c r="B65" s="94" t="s">
        <v>93</v>
      </c>
      <c r="C65" s="17">
        <v>9</v>
      </c>
      <c r="D65" s="17">
        <v>171</v>
      </c>
      <c r="E65" s="164">
        <v>1259.86</v>
      </c>
      <c r="F65" s="165"/>
      <c r="G65" s="46" t="s">
        <v>88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83"/>
    </row>
    <row r="66" spans="1:18" ht="15">
      <c r="A66" s="55">
        <v>4</v>
      </c>
      <c r="B66" s="94" t="s">
        <v>69</v>
      </c>
      <c r="C66" s="17">
        <v>29</v>
      </c>
      <c r="D66" s="17">
        <v>419</v>
      </c>
      <c r="E66" s="164">
        <v>3148.61</v>
      </c>
      <c r="F66" s="165"/>
      <c r="G66" s="46" t="s">
        <v>88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83"/>
    </row>
    <row r="67" spans="1:18" ht="15">
      <c r="A67" s="5"/>
      <c r="B67" s="94"/>
      <c r="C67" s="20">
        <f>SUM(C62:C66)</f>
        <v>205</v>
      </c>
      <c r="D67" s="20">
        <f>SUM(D62:D66)</f>
        <v>3237</v>
      </c>
      <c r="E67" s="182">
        <f>SUM(E62:E66)</f>
        <v>17682.91</v>
      </c>
      <c r="F67" s="183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83"/>
    </row>
    <row r="68" spans="2:18" ht="15">
      <c r="B68" s="46"/>
      <c r="C68" s="46"/>
      <c r="D68" s="46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3"/>
    </row>
    <row r="69" spans="2:18" ht="15">
      <c r="B69" s="46"/>
      <c r="C69" s="46"/>
      <c r="D69" s="46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3"/>
    </row>
    <row r="70" spans="2:18" ht="15">
      <c r="B70" s="46"/>
      <c r="C70" s="46"/>
      <c r="D70" s="46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3"/>
    </row>
    <row r="71" spans="2:18" ht="15">
      <c r="B71" s="46"/>
      <c r="C71" s="46"/>
      <c r="D71" s="46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3"/>
    </row>
    <row r="72" spans="2:18" ht="15">
      <c r="B72" s="46"/>
      <c r="C72" s="46"/>
      <c r="D72" s="46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3"/>
    </row>
    <row r="73" spans="2:18" ht="15">
      <c r="B73" s="46"/>
      <c r="C73" s="46"/>
      <c r="D73" s="46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3"/>
    </row>
    <row r="74" spans="2:18" ht="15">
      <c r="B74" s="46"/>
      <c r="C74" s="46"/>
      <c r="D74" s="46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83"/>
    </row>
    <row r="75" spans="2:18" ht="15">
      <c r="B75" s="46"/>
      <c r="C75" s="46"/>
      <c r="D75" s="46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83"/>
    </row>
    <row r="76" spans="2:18" ht="15">
      <c r="B76" s="46"/>
      <c r="C76" s="46"/>
      <c r="D76" s="46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83"/>
    </row>
    <row r="77" spans="2:18" ht="15">
      <c r="B77" s="46"/>
      <c r="C77" s="46"/>
      <c r="D77" s="46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83"/>
    </row>
    <row r="78" spans="2:18" ht="15">
      <c r="B78" s="46"/>
      <c r="C78" s="46"/>
      <c r="D78" s="46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83"/>
    </row>
    <row r="79" spans="2:18" ht="15">
      <c r="B79" s="46"/>
      <c r="C79" s="46"/>
      <c r="D79" s="46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3"/>
    </row>
    <row r="80" spans="2:18" ht="15">
      <c r="B80" s="46"/>
      <c r="C80" s="46"/>
      <c r="D80" s="46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83"/>
    </row>
    <row r="81" spans="2:18" ht="15">
      <c r="B81" s="46"/>
      <c r="C81" s="46"/>
      <c r="D81" s="46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83"/>
    </row>
    <row r="82" spans="2:18" ht="15">
      <c r="B82" s="46"/>
      <c r="C82" s="46"/>
      <c r="D82" s="46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83"/>
    </row>
    <row r="83" spans="2:18" ht="15">
      <c r="B83" s="46"/>
      <c r="C83" s="46"/>
      <c r="D83" s="46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83"/>
    </row>
    <row r="84" spans="2:18" ht="15">
      <c r="B84" s="46"/>
      <c r="C84" s="46"/>
      <c r="D84" s="46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83"/>
    </row>
    <row r="85" spans="2:18" ht="15">
      <c r="B85" s="46"/>
      <c r="C85" s="46"/>
      <c r="D85" s="46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83"/>
    </row>
    <row r="86" spans="2:18" ht="15">
      <c r="B86" s="46"/>
      <c r="C86" s="46"/>
      <c r="D86" s="46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83"/>
    </row>
    <row r="87" spans="2:18" ht="15">
      <c r="B87" s="46"/>
      <c r="C87" s="46"/>
      <c r="D87" s="46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83"/>
    </row>
    <row r="88" spans="2:18" ht="15">
      <c r="B88" s="46"/>
      <c r="C88" s="46"/>
      <c r="D88" s="46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83"/>
    </row>
    <row r="89" spans="2:18" ht="15">
      <c r="B89" s="46"/>
      <c r="C89" s="46"/>
      <c r="D89" s="46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83"/>
    </row>
    <row r="90" spans="2:18" ht="15">
      <c r="B90" s="46"/>
      <c r="C90" s="46"/>
      <c r="D90" s="46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83"/>
    </row>
    <row r="91" spans="2:18" ht="15">
      <c r="B91" s="46"/>
      <c r="C91" s="46"/>
      <c r="D91" s="46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83"/>
    </row>
    <row r="92" spans="2:18" ht="15">
      <c r="B92" s="46"/>
      <c r="C92" s="46"/>
      <c r="D92" s="46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83"/>
    </row>
  </sheetData>
  <sheetProtection/>
  <mergeCells count="58">
    <mergeCell ref="E64:F64"/>
    <mergeCell ref="E67:F67"/>
    <mergeCell ref="B59:E59"/>
    <mergeCell ref="E61:F61"/>
    <mergeCell ref="E62:F62"/>
    <mergeCell ref="E65:F65"/>
    <mergeCell ref="A1:S1"/>
    <mergeCell ref="E63:F63"/>
    <mergeCell ref="B51:I51"/>
    <mergeCell ref="E53:F53"/>
    <mergeCell ref="A3:A6"/>
    <mergeCell ref="B3:B6"/>
    <mergeCell ref="I5:I6"/>
    <mergeCell ref="C4:C6"/>
    <mergeCell ref="E5:E6"/>
    <mergeCell ref="N4:N6"/>
    <mergeCell ref="E54:F54"/>
    <mergeCell ref="E55:F55"/>
    <mergeCell ref="G54:K54"/>
    <mergeCell ref="H5:H6"/>
    <mergeCell ref="L5:L6"/>
    <mergeCell ref="F5:F6"/>
    <mergeCell ref="J5:J6"/>
    <mergeCell ref="D5:D6"/>
    <mergeCell ref="I4:L4"/>
    <mergeCell ref="C3:N3"/>
    <mergeCell ref="G5:G6"/>
    <mergeCell ref="K5:K6"/>
    <mergeCell ref="M4:M6"/>
    <mergeCell ref="D4:H4"/>
    <mergeCell ref="O3:Q3"/>
    <mergeCell ref="Q4:Q6"/>
    <mergeCell ref="P37:P39"/>
    <mergeCell ref="Q37:Q39"/>
    <mergeCell ref="N37:N39"/>
    <mergeCell ref="O36:Q36"/>
    <mergeCell ref="O4:O6"/>
    <mergeCell ref="P4:P6"/>
    <mergeCell ref="A36:A39"/>
    <mergeCell ref="B36:B39"/>
    <mergeCell ref="C36:N36"/>
    <mergeCell ref="C37:C39"/>
    <mergeCell ref="I37:L37"/>
    <mergeCell ref="D38:D39"/>
    <mergeCell ref="I38:I39"/>
    <mergeCell ref="J38:J39"/>
    <mergeCell ref="D37:H37"/>
    <mergeCell ref="M37:M39"/>
    <mergeCell ref="E57:F57"/>
    <mergeCell ref="L38:L39"/>
    <mergeCell ref="O37:O39"/>
    <mergeCell ref="E66:F66"/>
    <mergeCell ref="K38:K39"/>
    <mergeCell ref="E38:E39"/>
    <mergeCell ref="F38:F39"/>
    <mergeCell ref="G38:G39"/>
    <mergeCell ref="H38:H39"/>
    <mergeCell ref="E56:F5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2"/>
  </sheetPr>
  <dimension ref="A4:T56"/>
  <sheetViews>
    <sheetView zoomScalePageLayoutView="0" workbookViewId="0" topLeftCell="B13">
      <selection activeCell="J27" sqref="J27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15" t="s">
        <v>100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17" t="s">
        <v>41</v>
      </c>
      <c r="B6" s="100" t="s">
        <v>42</v>
      </c>
      <c r="C6" s="144" t="s">
        <v>77</v>
      </c>
      <c r="D6" s="144"/>
      <c r="E6" s="144"/>
      <c r="F6" s="144"/>
      <c r="G6" s="144"/>
      <c r="H6" s="144"/>
      <c r="I6" s="144"/>
      <c r="J6" s="139" t="s">
        <v>44</v>
      </c>
      <c r="K6" s="139"/>
      <c r="L6" s="139"/>
      <c r="M6" s="143" t="s">
        <v>40</v>
      </c>
      <c r="N6" s="143"/>
      <c r="O6" s="143"/>
      <c r="P6" s="143"/>
      <c r="Q6" s="143"/>
      <c r="R6" s="23"/>
      <c r="S6" s="23"/>
    </row>
    <row r="7" spans="1:19" ht="12.75" customHeight="1">
      <c r="A7" s="117"/>
      <c r="B7" s="100"/>
      <c r="C7" s="139" t="s">
        <v>38</v>
      </c>
      <c r="D7" s="139"/>
      <c r="E7" s="139"/>
      <c r="F7" s="139" t="s">
        <v>39</v>
      </c>
      <c r="G7" s="139"/>
      <c r="H7" s="139"/>
      <c r="I7" s="100" t="s">
        <v>75</v>
      </c>
      <c r="J7" s="139"/>
      <c r="K7" s="139"/>
      <c r="L7" s="139"/>
      <c r="M7" s="143"/>
      <c r="N7" s="143"/>
      <c r="O7" s="143"/>
      <c r="P7" s="143"/>
      <c r="Q7" s="143"/>
      <c r="R7" s="24"/>
      <c r="S7" s="24"/>
    </row>
    <row r="8" spans="1:19" ht="12.75" customHeight="1">
      <c r="A8" s="117"/>
      <c r="B8" s="100"/>
      <c r="C8" s="100" t="s">
        <v>43</v>
      </c>
      <c r="D8" s="139" t="s">
        <v>37</v>
      </c>
      <c r="E8" s="100" t="s">
        <v>33</v>
      </c>
      <c r="F8" s="100" t="s">
        <v>43</v>
      </c>
      <c r="G8" s="139" t="s">
        <v>37</v>
      </c>
      <c r="H8" s="100" t="s">
        <v>33</v>
      </c>
      <c r="I8" s="100"/>
      <c r="J8" s="140" t="s">
        <v>43</v>
      </c>
      <c r="K8" s="120" t="s">
        <v>37</v>
      </c>
      <c r="L8" s="109" t="s">
        <v>33</v>
      </c>
      <c r="M8" s="100" t="s">
        <v>45</v>
      </c>
      <c r="N8" s="100" t="s">
        <v>33</v>
      </c>
      <c r="O8" s="100" t="s">
        <v>52</v>
      </c>
      <c r="P8" s="100" t="s">
        <v>33</v>
      </c>
      <c r="Q8" s="142" t="s">
        <v>76</v>
      </c>
      <c r="R8" s="128" t="s">
        <v>51</v>
      </c>
      <c r="S8" s="141"/>
    </row>
    <row r="9" spans="1:19" ht="34.5" customHeight="1">
      <c r="A9" s="117"/>
      <c r="B9" s="100"/>
      <c r="C9" s="100"/>
      <c r="D9" s="139"/>
      <c r="E9" s="100"/>
      <c r="F9" s="100"/>
      <c r="G9" s="139"/>
      <c r="H9" s="100"/>
      <c r="I9" s="100"/>
      <c r="J9" s="140"/>
      <c r="K9" s="121"/>
      <c r="L9" s="118"/>
      <c r="M9" s="100"/>
      <c r="N9" s="100"/>
      <c r="O9" s="100"/>
      <c r="P9" s="100"/>
      <c r="Q9" s="142"/>
      <c r="R9" s="128"/>
      <c r="S9" s="141"/>
    </row>
    <row r="10" spans="1:19" ht="15">
      <c r="A10" s="4">
        <v>1</v>
      </c>
      <c r="B10" s="62" t="s">
        <v>12</v>
      </c>
      <c r="C10" s="29">
        <v>45</v>
      </c>
      <c r="D10" s="5">
        <v>687</v>
      </c>
      <c r="E10" s="6">
        <v>5010.22</v>
      </c>
      <c r="F10" s="28">
        <v>28</v>
      </c>
      <c r="G10" s="28">
        <v>449</v>
      </c>
      <c r="H10" s="5">
        <v>3274.46</v>
      </c>
      <c r="I10" s="6">
        <f aca="true" t="shared" si="0" ref="I10:I37">E10+H10</f>
        <v>8284.68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5">
        <f>'вересень 2017'!N7+'вересень 2017'!Q7+'вересень(платн)'!I10+'вересень(платн)'!L10+'вересень(платн)'!Q10</f>
        <v>9638</v>
      </c>
      <c r="S10" s="8"/>
    </row>
    <row r="11" spans="1:19" ht="15">
      <c r="A11" s="4">
        <v>2</v>
      </c>
      <c r="B11" s="62" t="s">
        <v>65</v>
      </c>
      <c r="C11" s="29">
        <v>62</v>
      </c>
      <c r="D11" s="5">
        <v>847</v>
      </c>
      <c r="E11" s="6">
        <v>6797.82</v>
      </c>
      <c r="F11" s="28">
        <v>31</v>
      </c>
      <c r="G11" s="28">
        <v>376</v>
      </c>
      <c r="H11" s="5">
        <v>3280.02</v>
      </c>
      <c r="I11" s="6">
        <f t="shared" si="0"/>
        <v>10077.84</v>
      </c>
      <c r="J11" s="28">
        <v>53</v>
      </c>
      <c r="K11" s="28">
        <v>400</v>
      </c>
      <c r="L11" s="5">
        <v>1809.68</v>
      </c>
      <c r="M11" s="5"/>
      <c r="N11" s="6"/>
      <c r="O11" s="28"/>
      <c r="P11" s="6"/>
      <c r="Q11" s="6">
        <f t="shared" si="1"/>
        <v>0</v>
      </c>
      <c r="R11" s="65">
        <f>'вересень 2017'!N8+'вересень 2017'!Q8+'вересень(платн)'!I11+'вересень(платн)'!L11+'вересень(платн)'!Q11</f>
        <v>32637.1</v>
      </c>
      <c r="S11" s="8"/>
    </row>
    <row r="12" spans="1:19" ht="15">
      <c r="A12" s="4">
        <v>3</v>
      </c>
      <c r="B12" s="62" t="s">
        <v>66</v>
      </c>
      <c r="C12" s="43">
        <v>39</v>
      </c>
      <c r="D12" s="5">
        <v>577</v>
      </c>
      <c r="E12" s="6">
        <v>3317.63</v>
      </c>
      <c r="F12" s="28">
        <v>20</v>
      </c>
      <c r="G12" s="28">
        <v>416</v>
      </c>
      <c r="H12" s="5">
        <v>2391.93</v>
      </c>
      <c r="I12" s="6">
        <f t="shared" si="0"/>
        <v>5709.5599999999995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5">
        <f>'вересень 2017'!N9+'вересень 2017'!Q9+'вересень(платн)'!I12+'вересень(платн)'!L12+'вересень(платн)'!Q12</f>
        <v>6612.289999999999</v>
      </c>
      <c r="S12" s="8"/>
    </row>
    <row r="13" spans="1:19" ht="15">
      <c r="A13" s="4">
        <v>4</v>
      </c>
      <c r="B13" s="62" t="s">
        <v>3</v>
      </c>
      <c r="C13" s="29">
        <v>150</v>
      </c>
      <c r="D13" s="5">
        <v>2134</v>
      </c>
      <c r="E13" s="6">
        <v>21819.82</v>
      </c>
      <c r="F13" s="28"/>
      <c r="G13" s="28"/>
      <c r="H13" s="5"/>
      <c r="I13" s="6">
        <f t="shared" si="0"/>
        <v>21819.82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5">
        <f>'вересень 2017'!N10+'вересень 2017'!Q10+'вересень(платн)'!I13+'вересень(платн)'!L13+'вересень(платн)'!Q13</f>
        <v>42555.8</v>
      </c>
      <c r="S13" s="8"/>
    </row>
    <row r="14" spans="1:19" ht="15">
      <c r="A14" s="4">
        <v>5</v>
      </c>
      <c r="B14" s="62" t="s">
        <v>4</v>
      </c>
      <c r="C14" s="43">
        <v>77</v>
      </c>
      <c r="D14" s="5">
        <v>1023</v>
      </c>
      <c r="E14" s="6">
        <v>9734.92</v>
      </c>
      <c r="F14" s="28">
        <v>72</v>
      </c>
      <c r="G14" s="28">
        <v>936</v>
      </c>
      <c r="H14" s="6">
        <v>8907.03</v>
      </c>
      <c r="I14" s="6">
        <f t="shared" si="0"/>
        <v>18641.95</v>
      </c>
      <c r="J14" s="28">
        <v>16</v>
      </c>
      <c r="K14" s="28">
        <v>44</v>
      </c>
      <c r="L14" s="5">
        <v>148.4</v>
      </c>
      <c r="M14" s="5"/>
      <c r="N14" s="37"/>
      <c r="O14" s="39"/>
      <c r="P14" s="37"/>
      <c r="Q14" s="6">
        <f t="shared" si="1"/>
        <v>0</v>
      </c>
      <c r="R14" s="65">
        <f>'вересень 2017'!N11+'вересень 2017'!Q11+'вересень(платн)'!I14+'вересень(платн)'!L14+'вересень(платн)'!Q14</f>
        <v>22368.390000000003</v>
      </c>
      <c r="S14" s="8"/>
    </row>
    <row r="15" spans="1:19" ht="15">
      <c r="A15" s="4">
        <v>6</v>
      </c>
      <c r="B15" s="62" t="s">
        <v>5</v>
      </c>
      <c r="C15" s="29">
        <v>151</v>
      </c>
      <c r="D15" s="5">
        <v>2399</v>
      </c>
      <c r="E15" s="6">
        <v>12030.73</v>
      </c>
      <c r="F15" s="28">
        <v>93</v>
      </c>
      <c r="G15" s="28">
        <v>1439</v>
      </c>
      <c r="H15" s="5">
        <v>13189.19</v>
      </c>
      <c r="I15" s="6">
        <f t="shared" si="0"/>
        <v>25219.92</v>
      </c>
      <c r="J15" s="28">
        <v>62</v>
      </c>
      <c r="K15" s="28">
        <v>684</v>
      </c>
      <c r="L15" s="5">
        <v>2513.43</v>
      </c>
      <c r="M15" s="5"/>
      <c r="N15" s="37"/>
      <c r="O15" s="39"/>
      <c r="P15" s="37"/>
      <c r="Q15" s="6">
        <f t="shared" si="1"/>
        <v>0</v>
      </c>
      <c r="R15" s="65">
        <f>'вересень 2017'!N12+'вересень 2017'!Q12+'вересень(платн)'!I15+'вересень(платн)'!L15+'вересень(платн)'!Q15+12030.74+1243.7</f>
        <v>44217.329999999994</v>
      </c>
      <c r="S15" s="8"/>
    </row>
    <row r="16" spans="1:19" ht="15">
      <c r="A16" s="4">
        <v>7</v>
      </c>
      <c r="B16" s="62" t="s">
        <v>14</v>
      </c>
      <c r="C16" s="29">
        <v>32</v>
      </c>
      <c r="D16" s="5">
        <v>676</v>
      </c>
      <c r="E16" s="6">
        <v>4315.67</v>
      </c>
      <c r="F16" s="28">
        <v>23</v>
      </c>
      <c r="G16" s="28">
        <v>473</v>
      </c>
      <c r="H16" s="5">
        <v>3019.68</v>
      </c>
      <c r="I16" s="6">
        <f t="shared" si="0"/>
        <v>7335.35</v>
      </c>
      <c r="J16" s="39">
        <v>15</v>
      </c>
      <c r="K16" s="28">
        <v>184</v>
      </c>
      <c r="L16" s="5">
        <v>574.33</v>
      </c>
      <c r="M16" s="5"/>
      <c r="N16" s="37"/>
      <c r="O16" s="39"/>
      <c r="P16" s="37"/>
      <c r="Q16" s="6">
        <f t="shared" si="1"/>
        <v>0</v>
      </c>
      <c r="R16" s="65">
        <f>'вересень 2017'!N13+'вересень 2017'!Q13+'вересень(платн)'!I16+'вересень(платн)'!L16+'вересень(платн)'!Q16</f>
        <v>9314.84</v>
      </c>
      <c r="S16" s="8"/>
    </row>
    <row r="17" spans="1:19" ht="15">
      <c r="A17" s="4">
        <v>8</v>
      </c>
      <c r="B17" s="63" t="s">
        <v>67</v>
      </c>
      <c r="C17" s="29">
        <v>53</v>
      </c>
      <c r="D17" s="5">
        <v>730</v>
      </c>
      <c r="E17" s="6">
        <v>5890.79</v>
      </c>
      <c r="F17" s="28"/>
      <c r="G17" s="28"/>
      <c r="H17" s="5"/>
      <c r="I17" s="6">
        <f t="shared" si="0"/>
        <v>5890.79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5">
        <f>'вересень 2017'!N14+'вересень 2017'!Q14+'вересень(платн)'!I17+'вересень(платн)'!L17+'вересень(платн)'!Q17</f>
        <v>23772.11</v>
      </c>
      <c r="S17" s="8"/>
    </row>
    <row r="18" spans="1:19" ht="15">
      <c r="A18" s="4">
        <v>9</v>
      </c>
      <c r="B18" s="62" t="s">
        <v>68</v>
      </c>
      <c r="C18" s="43">
        <v>32</v>
      </c>
      <c r="D18" s="5">
        <v>484</v>
      </c>
      <c r="E18" s="6">
        <v>3774.35</v>
      </c>
      <c r="F18" s="28">
        <v>10</v>
      </c>
      <c r="G18" s="28">
        <v>176</v>
      </c>
      <c r="H18" s="5">
        <v>1327.17</v>
      </c>
      <c r="I18" s="6">
        <f t="shared" si="0"/>
        <v>5101.52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65">
        <f>'вересень 2017'!N15+'вересень 2017'!Q15+'вересень(платн)'!I18+'вересень(платн)'!L18+'вересень(платн)'!Q18</f>
        <v>10427.300000000001</v>
      </c>
      <c r="S18" s="8"/>
    </row>
    <row r="19" spans="1:19" ht="15">
      <c r="A19" s="4">
        <v>10</v>
      </c>
      <c r="B19" s="63" t="s">
        <v>6</v>
      </c>
      <c r="C19" s="29">
        <v>37</v>
      </c>
      <c r="D19" s="5">
        <v>536</v>
      </c>
      <c r="E19" s="6">
        <v>4488.17</v>
      </c>
      <c r="F19" s="28">
        <v>22</v>
      </c>
      <c r="G19" s="28">
        <v>307</v>
      </c>
      <c r="H19" s="5">
        <v>2570.65</v>
      </c>
      <c r="I19" s="6">
        <f t="shared" si="0"/>
        <v>7058.82</v>
      </c>
      <c r="J19" s="28">
        <v>23</v>
      </c>
      <c r="K19" s="28">
        <v>205</v>
      </c>
      <c r="L19" s="5">
        <v>1012.95</v>
      </c>
      <c r="M19" s="5"/>
      <c r="N19" s="37"/>
      <c r="O19" s="39"/>
      <c r="P19" s="37"/>
      <c r="Q19" s="6">
        <f t="shared" si="1"/>
        <v>0</v>
      </c>
      <c r="R19" s="65">
        <f>'вересень 2017'!N16+'вересень 2017'!Q16+'вересень(платн)'!I19+'вересень(платн)'!L19+'вересень(платн)'!Q19</f>
        <v>9387.720000000001</v>
      </c>
      <c r="S19" s="8"/>
    </row>
    <row r="20" spans="1:19" ht="15">
      <c r="A20" s="4">
        <v>11</v>
      </c>
      <c r="B20" s="62" t="s">
        <v>7</v>
      </c>
      <c r="C20" s="29">
        <v>175</v>
      </c>
      <c r="D20" s="5">
        <v>2380</v>
      </c>
      <c r="E20" s="6">
        <v>17683.4</v>
      </c>
      <c r="F20" s="28">
        <v>20</v>
      </c>
      <c r="G20" s="28">
        <v>328</v>
      </c>
      <c r="H20" s="5">
        <v>2438.23</v>
      </c>
      <c r="I20" s="6">
        <f t="shared" si="0"/>
        <v>20121.63</v>
      </c>
      <c r="J20" s="28">
        <v>22</v>
      </c>
      <c r="K20" s="28">
        <v>235</v>
      </c>
      <c r="L20" s="5">
        <v>1144.22</v>
      </c>
      <c r="M20" s="5">
        <v>200</v>
      </c>
      <c r="N20" s="37">
        <v>299.5</v>
      </c>
      <c r="O20" s="39"/>
      <c r="P20" s="37"/>
      <c r="Q20" s="6">
        <f t="shared" si="1"/>
        <v>299.5</v>
      </c>
      <c r="R20" s="65">
        <f>'вересень 2017'!N17+'вересень 2017'!Q17+'вересень(платн)'!I20+'вересень(платн)'!L20+'вересень(платн)'!Q20</f>
        <v>26914.370000000003</v>
      </c>
      <c r="S20" s="8"/>
    </row>
    <row r="21" spans="1:19" ht="15">
      <c r="A21" s="4">
        <v>12</v>
      </c>
      <c r="B21" s="62" t="s">
        <v>13</v>
      </c>
      <c r="C21" s="29">
        <v>42</v>
      </c>
      <c r="D21" s="5">
        <v>674</v>
      </c>
      <c r="E21" s="6">
        <v>5183.06</v>
      </c>
      <c r="F21" s="28">
        <v>10</v>
      </c>
      <c r="G21" s="28">
        <v>100</v>
      </c>
      <c r="H21" s="5">
        <v>767.62</v>
      </c>
      <c r="I21" s="6">
        <f t="shared" si="0"/>
        <v>5950.68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5">
        <f>'вересень 2017'!N18+'вересень 2017'!Q18+'вересень(платн)'!I21+'вересень(платн)'!L21+'вересень(платн)'!Q21</f>
        <v>9969.87</v>
      </c>
      <c r="S21" s="8"/>
    </row>
    <row r="22" spans="1:19" ht="15">
      <c r="A22" s="4">
        <v>13</v>
      </c>
      <c r="B22" s="62" t="s">
        <v>49</v>
      </c>
      <c r="C22" s="29">
        <v>97</v>
      </c>
      <c r="D22" s="5">
        <v>1352</v>
      </c>
      <c r="E22" s="6">
        <v>10825</v>
      </c>
      <c r="F22" s="28">
        <v>34</v>
      </c>
      <c r="G22" s="28">
        <v>147</v>
      </c>
      <c r="H22" s="5">
        <v>1394.23</v>
      </c>
      <c r="I22" s="6">
        <f t="shared" si="0"/>
        <v>12219.23</v>
      </c>
      <c r="J22" s="39">
        <v>26</v>
      </c>
      <c r="K22" s="28">
        <v>331</v>
      </c>
      <c r="L22" s="5">
        <v>1267.74</v>
      </c>
      <c r="M22" s="5"/>
      <c r="N22" s="37"/>
      <c r="O22" s="39"/>
      <c r="P22" s="37"/>
      <c r="Q22" s="6">
        <f t="shared" si="1"/>
        <v>0</v>
      </c>
      <c r="R22" s="65">
        <f>'вересень 2017'!N19+'вересень 2017'!Q19+'вересень(платн)'!I22+'вересень(платн)'!L22+'вересень(платн)'!Q22</f>
        <v>15051.929999999998</v>
      </c>
      <c r="S22" s="8"/>
    </row>
    <row r="23" spans="1:19" ht="15">
      <c r="A23" s="4">
        <v>14</v>
      </c>
      <c r="B23" s="62" t="s">
        <v>8</v>
      </c>
      <c r="C23" s="29">
        <v>50</v>
      </c>
      <c r="D23" s="5">
        <v>728</v>
      </c>
      <c r="E23" s="6">
        <v>5300.22</v>
      </c>
      <c r="F23" s="28">
        <v>20</v>
      </c>
      <c r="G23" s="28">
        <v>255</v>
      </c>
      <c r="H23" s="5">
        <v>1856.53</v>
      </c>
      <c r="I23" s="6">
        <f t="shared" si="0"/>
        <v>7156.75</v>
      </c>
      <c r="J23" s="28"/>
      <c r="K23" s="28"/>
      <c r="L23" s="5"/>
      <c r="M23" s="5"/>
      <c r="N23" s="37"/>
      <c r="O23" s="39"/>
      <c r="P23" s="37"/>
      <c r="Q23" s="6">
        <f t="shared" si="1"/>
        <v>0</v>
      </c>
      <c r="R23" s="65">
        <f>'вересень 2017'!N20+'вересень 2017'!Q20+'вересень(платн)'!I23+'вересень(платн)'!L23+'вересень(платн)'!Q23</f>
        <v>11255.619999999999</v>
      </c>
      <c r="S23" s="8"/>
    </row>
    <row r="24" spans="1:19" ht="15">
      <c r="A24" s="4">
        <v>15</v>
      </c>
      <c r="B24" s="62" t="s">
        <v>15</v>
      </c>
      <c r="C24" s="29">
        <v>22</v>
      </c>
      <c r="D24" s="5">
        <v>291</v>
      </c>
      <c r="E24" s="6">
        <v>2080.81</v>
      </c>
      <c r="F24" s="28">
        <v>0</v>
      </c>
      <c r="G24" s="28"/>
      <c r="H24" s="5"/>
      <c r="I24" s="6">
        <f t="shared" si="0"/>
        <v>2080.81</v>
      </c>
      <c r="J24" s="28"/>
      <c r="K24" s="28"/>
      <c r="L24" s="5"/>
      <c r="M24" s="5">
        <v>200</v>
      </c>
      <c r="N24" s="37">
        <v>203.61</v>
      </c>
      <c r="O24" s="39">
        <v>100</v>
      </c>
      <c r="P24" s="37">
        <v>626.69</v>
      </c>
      <c r="Q24" s="6">
        <f t="shared" si="1"/>
        <v>830.3000000000001</v>
      </c>
      <c r="R24" s="65">
        <f>'вересень 2017'!N21+'вересень 2017'!Q21+'вересень(платн)'!I24+'вересень(платн)'!L24+'вересень(платн)'!Q24</f>
        <v>27727.88</v>
      </c>
      <c r="S24" s="10"/>
    </row>
    <row r="25" spans="1:19" ht="15">
      <c r="A25" s="4">
        <v>16</v>
      </c>
      <c r="B25" s="62" t="s">
        <v>16</v>
      </c>
      <c r="C25" s="29">
        <v>62</v>
      </c>
      <c r="D25" s="5">
        <v>987</v>
      </c>
      <c r="E25" s="6">
        <v>9270.89</v>
      </c>
      <c r="F25" s="28">
        <v>72</v>
      </c>
      <c r="G25" s="28">
        <v>1092</v>
      </c>
      <c r="H25" s="5">
        <v>10257.15</v>
      </c>
      <c r="I25" s="6">
        <f t="shared" si="0"/>
        <v>19528.04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5">
        <f>'вересень 2017'!N22+'вересень 2017'!Q22+'вересень(платн)'!I25+'вересень(платн)'!L25+'вересень(платн)'!Q25</f>
        <v>21848.11</v>
      </c>
      <c r="S25" s="8"/>
    </row>
    <row r="26" spans="1:19" ht="15">
      <c r="A26" s="4">
        <v>17</v>
      </c>
      <c r="B26" s="62" t="s">
        <v>9</v>
      </c>
      <c r="C26" s="29">
        <v>23</v>
      </c>
      <c r="D26" s="5">
        <v>274</v>
      </c>
      <c r="E26" s="6">
        <v>2535.44</v>
      </c>
      <c r="F26" s="28"/>
      <c r="G26" s="28"/>
      <c r="H26" s="5"/>
      <c r="I26" s="6">
        <f t="shared" si="0"/>
        <v>2535.44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5">
        <f>'вересень 2017'!N23+'вересень 2017'!Q23+'вересень(платн)'!I26+'вересень(платн)'!L26+'вересень(платн)'!Q26</f>
        <v>5339.24</v>
      </c>
      <c r="S26" s="8"/>
    </row>
    <row r="27" spans="1:19" ht="15">
      <c r="A27" s="4">
        <v>18</v>
      </c>
      <c r="B27" s="63" t="s">
        <v>10</v>
      </c>
      <c r="C27" s="29">
        <v>83</v>
      </c>
      <c r="D27" s="5">
        <v>1732</v>
      </c>
      <c r="E27" s="6">
        <v>13227.28</v>
      </c>
      <c r="F27" s="28">
        <v>104</v>
      </c>
      <c r="G27" s="28">
        <v>2177</v>
      </c>
      <c r="H27" s="5">
        <v>16625.84</v>
      </c>
      <c r="I27" s="6">
        <f t="shared" si="0"/>
        <v>29853.120000000003</v>
      </c>
      <c r="J27" s="39">
        <v>12</v>
      </c>
      <c r="K27" s="28">
        <v>94</v>
      </c>
      <c r="L27" s="5">
        <v>383.76</v>
      </c>
      <c r="M27" s="5"/>
      <c r="N27" s="37"/>
      <c r="O27" s="39"/>
      <c r="P27" s="37"/>
      <c r="Q27" s="6">
        <f t="shared" si="1"/>
        <v>0</v>
      </c>
      <c r="R27" s="65">
        <f>'вересень 2017'!N24+'вересень 2017'!Q24+'вересень(платн)'!I27+'вересень(платн)'!L27+'вересень(платн)'!Q27</f>
        <v>47162.75000000001</v>
      </c>
      <c r="S27" s="8"/>
    </row>
    <row r="28" spans="1:19" ht="15">
      <c r="A28" s="4">
        <v>19</v>
      </c>
      <c r="B28" s="62" t="s">
        <v>11</v>
      </c>
      <c r="C28" s="29">
        <v>90</v>
      </c>
      <c r="D28" s="5">
        <v>1153</v>
      </c>
      <c r="E28" s="6">
        <v>8123.38</v>
      </c>
      <c r="F28" s="28">
        <v>0</v>
      </c>
      <c r="G28" s="28"/>
      <c r="H28" s="5"/>
      <c r="I28" s="6">
        <f t="shared" si="0"/>
        <v>8123.38</v>
      </c>
      <c r="J28" s="28">
        <v>60</v>
      </c>
      <c r="K28" s="28">
        <v>663</v>
      </c>
      <c r="L28" s="5">
        <v>1935.39</v>
      </c>
      <c r="M28" s="5">
        <v>575</v>
      </c>
      <c r="N28" s="37">
        <v>1228.05</v>
      </c>
      <c r="O28" s="39">
        <v>0</v>
      </c>
      <c r="P28" s="37"/>
      <c r="Q28" s="6">
        <f t="shared" si="1"/>
        <v>1228.05</v>
      </c>
      <c r="R28" s="65">
        <f>'вересень 2017'!N25+'вересень 2017'!Q25+'вересень(платн)'!I28+'вересень(платн)'!L28+'вересень(платн)'!Q28</f>
        <v>13524.3</v>
      </c>
      <c r="S28" s="8"/>
    </row>
    <row r="29" spans="1:19" ht="15">
      <c r="A29" s="4">
        <v>20</v>
      </c>
      <c r="B29" s="62" t="s">
        <v>69</v>
      </c>
      <c r="C29" s="29">
        <v>0</v>
      </c>
      <c r="D29" s="5">
        <v>0</v>
      </c>
      <c r="E29" s="6">
        <v>0</v>
      </c>
      <c r="F29" s="28">
        <v>60</v>
      </c>
      <c r="G29" s="28">
        <v>882</v>
      </c>
      <c r="H29" s="5">
        <v>6549.73</v>
      </c>
      <c r="I29" s="6">
        <f t="shared" si="0"/>
        <v>6549.73</v>
      </c>
      <c r="J29" s="28"/>
      <c r="K29" s="28"/>
      <c r="L29" s="5"/>
      <c r="M29" s="5">
        <v>400</v>
      </c>
      <c r="N29" s="37">
        <v>901.95</v>
      </c>
      <c r="O29" s="39"/>
      <c r="P29" s="37"/>
      <c r="Q29" s="6">
        <f t="shared" si="1"/>
        <v>901.95</v>
      </c>
      <c r="R29" s="65">
        <f>'вересень 2017'!N26+'вересень 2017'!Q26+'вересень(платн)'!I29+'вересень(платн)'!L29+'вересень(платн)'!Q29+3148.61</f>
        <v>12039.68</v>
      </c>
      <c r="S29" s="8"/>
    </row>
    <row r="30" spans="1:19" ht="15">
      <c r="A30" s="4">
        <v>21</v>
      </c>
      <c r="B30" s="63" t="s">
        <v>70</v>
      </c>
      <c r="C30" s="29">
        <v>56</v>
      </c>
      <c r="D30" s="5">
        <v>740</v>
      </c>
      <c r="E30" s="6">
        <v>5957</v>
      </c>
      <c r="F30" s="28">
        <v>15</v>
      </c>
      <c r="G30" s="28">
        <v>156</v>
      </c>
      <c r="H30" s="5">
        <v>1254.63</v>
      </c>
      <c r="I30" s="6">
        <f t="shared" si="0"/>
        <v>7211.63</v>
      </c>
      <c r="J30" s="28">
        <v>18</v>
      </c>
      <c r="K30" s="28">
        <v>184</v>
      </c>
      <c r="L30" s="5">
        <v>588.85</v>
      </c>
      <c r="M30" s="5"/>
      <c r="N30" s="6"/>
      <c r="O30" s="28"/>
      <c r="P30" s="6"/>
      <c r="Q30" s="6">
        <f t="shared" si="1"/>
        <v>0</v>
      </c>
      <c r="R30" s="65">
        <f>'вересень 2017'!N27+'вересень 2017'!Q27+'вересень(платн)'!I30+'вересень(платн)'!L30+'вересень(платн)'!Q30</f>
        <v>9085.720000000001</v>
      </c>
      <c r="S30" s="8"/>
    </row>
    <row r="31" spans="1:19" ht="15">
      <c r="A31" s="4">
        <v>22</v>
      </c>
      <c r="B31" s="62" t="s">
        <v>17</v>
      </c>
      <c r="C31" s="29">
        <v>36</v>
      </c>
      <c r="D31" s="5">
        <v>588</v>
      </c>
      <c r="E31" s="6">
        <v>4480.56</v>
      </c>
      <c r="F31" s="28">
        <v>12</v>
      </c>
      <c r="G31" s="28">
        <v>180</v>
      </c>
      <c r="H31" s="5">
        <v>1368.02</v>
      </c>
      <c r="I31" s="6">
        <f t="shared" si="0"/>
        <v>5848.58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5">
        <f>'вересень 2017'!N28+'вересень 2017'!Q28+'вересень(платн)'!I31+'вересень(платн)'!L31+'вересень(платн)'!Q31</f>
        <v>11520.470000000001</v>
      </c>
      <c r="S31" s="8"/>
    </row>
    <row r="32" spans="1:19" ht="15">
      <c r="A32" s="4">
        <v>23</v>
      </c>
      <c r="B32" s="62" t="s">
        <v>71</v>
      </c>
      <c r="C32" s="29">
        <v>10</v>
      </c>
      <c r="D32" s="5">
        <v>200</v>
      </c>
      <c r="E32" s="6">
        <v>1170.76</v>
      </c>
      <c r="F32" s="28">
        <v>8</v>
      </c>
      <c r="G32" s="28">
        <v>187</v>
      </c>
      <c r="H32" s="35">
        <v>1094.65</v>
      </c>
      <c r="I32" s="6">
        <f t="shared" si="0"/>
        <v>2265.41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5">
        <f>'вересень 2017'!N29+'вересень 2017'!Q29+'вересень(платн)'!I32+'вересень(платн)'!L32+'вересень(платн)'!Q32</f>
        <v>6611.38</v>
      </c>
      <c r="S32" s="8"/>
    </row>
    <row r="33" spans="1:19" ht="15">
      <c r="A33" s="4">
        <v>24</v>
      </c>
      <c r="B33" s="62" t="s">
        <v>48</v>
      </c>
      <c r="C33" s="29">
        <v>10</v>
      </c>
      <c r="D33" s="5">
        <v>256</v>
      </c>
      <c r="E33" s="6">
        <v>2011.24</v>
      </c>
      <c r="F33" s="28">
        <v>6</v>
      </c>
      <c r="G33" s="28">
        <v>179</v>
      </c>
      <c r="H33" s="5">
        <v>1461.1</v>
      </c>
      <c r="I33" s="6">
        <f t="shared" si="0"/>
        <v>3472.34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5">
        <f>'вересень 2017'!N30+'вересень 2017'!Q30+'вересень(платн)'!I33+'вересень(платн)'!L33+'вересень(платн)'!Q33</f>
        <v>14667.33</v>
      </c>
      <c r="S33" s="8"/>
    </row>
    <row r="34" spans="1:19" ht="15">
      <c r="A34" s="4">
        <v>25</v>
      </c>
      <c r="B34" s="62" t="s">
        <v>18</v>
      </c>
      <c r="C34" s="29">
        <v>21</v>
      </c>
      <c r="D34" s="5">
        <v>334</v>
      </c>
      <c r="E34" s="6">
        <v>1620.43</v>
      </c>
      <c r="F34" s="28"/>
      <c r="G34" s="28"/>
      <c r="H34" s="5"/>
      <c r="I34" s="6">
        <f t="shared" si="0"/>
        <v>1620.43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5">
        <f>'вересень 2017'!N31+'вересень 2017'!Q31+'вересень(платн)'!I34+'вересень(платн)'!L34+'вересень(платн)'!Q34</f>
        <v>2450.05</v>
      </c>
      <c r="S34" s="8"/>
    </row>
    <row r="35" spans="1:19" ht="15">
      <c r="A35" s="4">
        <v>26</v>
      </c>
      <c r="B35" s="62" t="s">
        <v>50</v>
      </c>
      <c r="C35" s="43">
        <v>14</v>
      </c>
      <c r="D35" s="5">
        <v>221</v>
      </c>
      <c r="E35" s="6">
        <v>1765.83</v>
      </c>
      <c r="F35" s="28"/>
      <c r="G35" s="28"/>
      <c r="H35" s="5"/>
      <c r="I35" s="6">
        <f t="shared" si="0"/>
        <v>1765.83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5">
        <f>'вересень 2017'!N32+'вересень 2017'!Q32+'вересень(платн)'!I35+'вересень(платн)'!L35+'вересень(платн)'!Q35</f>
        <v>5823.530000000001</v>
      </c>
      <c r="S35" s="8"/>
    </row>
    <row r="36" spans="1:20" ht="15">
      <c r="A36" s="4">
        <v>27</v>
      </c>
      <c r="B36" s="62" t="s">
        <v>19</v>
      </c>
      <c r="C36" s="43">
        <v>36</v>
      </c>
      <c r="D36" s="5">
        <v>475</v>
      </c>
      <c r="E36" s="6">
        <v>2959.26</v>
      </c>
      <c r="F36" s="28">
        <v>0</v>
      </c>
      <c r="G36" s="28"/>
      <c r="H36" s="5"/>
      <c r="I36" s="6">
        <f t="shared" si="0"/>
        <v>2959.26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5">
        <f>'вересень 2017'!N33+'вересень 2017'!Q33+'вересень(платн)'!I36+'вересень(платн)'!L36+'вересень(платн)'!Q36</f>
        <v>16860.2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5"/>
      <c r="E37" s="6"/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65">
        <f>'вересень 2017'!N34+'вересень 2017'!Q34+'вересень(платн)'!I37+'вересень(платн)'!L37+'вересень(платн)'!Q37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Q38">SUM(C10:C37)</f>
        <v>1505</v>
      </c>
      <c r="D38" s="36">
        <f t="shared" si="2"/>
        <v>22478</v>
      </c>
      <c r="E38" s="13">
        <f t="shared" si="2"/>
        <v>171374.68</v>
      </c>
      <c r="F38" s="26">
        <f t="shared" si="2"/>
        <v>660</v>
      </c>
      <c r="G38" s="26">
        <f t="shared" si="2"/>
        <v>10255</v>
      </c>
      <c r="H38" s="13">
        <f t="shared" si="2"/>
        <v>83027.86000000002</v>
      </c>
      <c r="I38" s="13">
        <f t="shared" si="2"/>
        <v>254402.54</v>
      </c>
      <c r="J38" s="26">
        <f t="shared" si="2"/>
        <v>307</v>
      </c>
      <c r="K38" s="36">
        <f t="shared" si="2"/>
        <v>3024</v>
      </c>
      <c r="L38" s="13">
        <f t="shared" si="2"/>
        <v>11378.75</v>
      </c>
      <c r="M38" s="36">
        <f t="shared" si="2"/>
        <v>1375</v>
      </c>
      <c r="N38" s="13">
        <f t="shared" si="2"/>
        <v>2633.1099999999997</v>
      </c>
      <c r="O38" s="26">
        <f t="shared" si="2"/>
        <v>100</v>
      </c>
      <c r="P38" s="13">
        <f t="shared" si="2"/>
        <v>626.69</v>
      </c>
      <c r="Q38" s="13">
        <f t="shared" si="2"/>
        <v>3259.8</v>
      </c>
      <c r="R38" s="38">
        <f>SUM(R10:R37)</f>
        <v>468783.31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R38+'вересень 2017'!Q49+1259.86</f>
        <v>672125.7799999999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S8:S9"/>
    <mergeCell ref="R8:R9"/>
    <mergeCell ref="O8:O9"/>
    <mergeCell ref="P8:P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A6:A9"/>
    <mergeCell ref="B6:B9"/>
    <mergeCell ref="C6:I6"/>
    <mergeCell ref="J6:L7"/>
    <mergeCell ref="K8:K9"/>
    <mergeCell ref="L8:L9"/>
    <mergeCell ref="I7:I9"/>
    <mergeCell ref="C8:C9"/>
    <mergeCell ref="F7:H7"/>
    <mergeCell ref="D8:D9"/>
    <mergeCell ref="J8:J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T63"/>
  <sheetViews>
    <sheetView zoomScalePageLayoutView="0" workbookViewId="0" topLeftCell="A31">
      <selection activeCell="U47" sqref="U47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15" t="s">
        <v>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52" t="s">
        <v>73</v>
      </c>
    </row>
    <row r="4" spans="1:20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53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53"/>
    </row>
    <row r="6" spans="1:20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54"/>
    </row>
    <row r="7" spans="1:20" ht="15">
      <c r="A7" s="4">
        <v>1</v>
      </c>
      <c r="B7" s="9" t="s">
        <v>12</v>
      </c>
      <c r="C7" s="41">
        <f>D7+I7</f>
        <v>15.5</v>
      </c>
      <c r="D7" s="41">
        <f aca="true" t="shared" si="0" ref="D7:D34">E7+F7+G7+H7</f>
        <v>14.5</v>
      </c>
      <c r="E7" s="39">
        <f>('січень 2017'!E7+'лютий 2017'!E7+'березень 2017'!E7)/2</f>
        <v>14.5</v>
      </c>
      <c r="F7" s="39">
        <f>('січень 2017'!F7+'лютий 2017'!F7+'березень 2017'!F7)/2</f>
        <v>0</v>
      </c>
      <c r="G7" s="39">
        <f>('січень 2017'!G7+'лютий 2017'!G7+'березень 2017'!G7)/2</f>
        <v>0</v>
      </c>
      <c r="H7" s="39">
        <f>('січень 2017'!H7+'лютий 2017'!H7+'березень 2017'!H7)/2</f>
        <v>0</v>
      </c>
      <c r="I7" s="39">
        <f>J7+K7+L7</f>
        <v>1</v>
      </c>
      <c r="J7" s="39">
        <f>('січень 2017'!J7+'лютий 2017'!J7+'березень 2017'!J7)/2</f>
        <v>0</v>
      </c>
      <c r="K7" s="39">
        <f>('січень 2017'!K7+'лютий 2017'!K7+'березень 2017'!K7)/2</f>
        <v>1</v>
      </c>
      <c r="L7" s="39">
        <f>('січень 2017'!L7+'лютий 2017'!L7+'березень 2017'!L7)/2</f>
        <v>0</v>
      </c>
      <c r="M7" s="28">
        <f>'січень 2017'!M7+'лютий 2017'!M7+'березень 2017'!M7</f>
        <v>500</v>
      </c>
      <c r="N7" s="6">
        <f>'січень 2017'!N7+'лютий 2017'!N7+'березень 2017'!N7</f>
        <v>3589.2599999999998</v>
      </c>
      <c r="O7" s="28"/>
      <c r="P7" s="5"/>
      <c r="Q7" s="6"/>
      <c r="R7" s="7">
        <f>'січень 2017'!R7+'лютий 2017'!R7+'березень 2017'!R7</f>
        <v>0</v>
      </c>
      <c r="S7" s="35">
        <f>'січень 2017'!S7+'лютий 2017'!S7+'березень 2017'!S7</f>
        <v>0</v>
      </c>
      <c r="T7" s="29">
        <f>'січень 2017'!T7+'лютий 2017'!T7+'березень 2017'!T7</f>
        <v>28</v>
      </c>
    </row>
    <row r="8" spans="1:20" ht="15">
      <c r="A8" s="4">
        <v>2</v>
      </c>
      <c r="B8" s="9" t="s">
        <v>65</v>
      </c>
      <c r="C8" s="41">
        <f aca="true" t="shared" si="1" ref="C8:C34">D8+I8</f>
        <v>35.5</v>
      </c>
      <c r="D8" s="41">
        <f t="shared" si="0"/>
        <v>35.5</v>
      </c>
      <c r="E8" s="39">
        <f>('січень 2017'!E8+'лютий 2017'!E8+'березень 2017'!E8)/2</f>
        <v>35.5</v>
      </c>
      <c r="F8" s="39">
        <f>('січень 2017'!F8+'лютий 2017'!F8+'березень 2017'!F8)/2</f>
        <v>0</v>
      </c>
      <c r="G8" s="39">
        <f>('січень 2017'!G8+'лютий 2017'!G8+'березень 2017'!G8)/2</f>
        <v>0</v>
      </c>
      <c r="H8" s="39">
        <f>('січень 2017'!H8+'лютий 2017'!H8+'березень 2017'!H8)/2</f>
        <v>0</v>
      </c>
      <c r="I8" s="39">
        <f aca="true" t="shared" si="2" ref="I8:I34">J8+K8+L8</f>
        <v>0</v>
      </c>
      <c r="J8" s="39">
        <f>('січень 2017'!J8+'лютий 2017'!J8+'березень 2017'!J8)/2</f>
        <v>0</v>
      </c>
      <c r="K8" s="39">
        <f>('січень 2017'!K8+'лютий 2017'!K8+'березень 2017'!K8)/2</f>
        <v>0</v>
      </c>
      <c r="L8" s="39">
        <f>('січень 2017'!L8+'лютий 2017'!L8+'березень 2017'!L8)/2</f>
        <v>0</v>
      </c>
      <c r="M8" s="28">
        <f>'січень 2017'!M8+'лютий 2017'!M8+'березень 2017'!M8</f>
        <v>1506</v>
      </c>
      <c r="N8" s="6">
        <f>'січень 2017'!N8+'лютий 2017'!N8+'березень 2017'!N8</f>
        <v>13809.17</v>
      </c>
      <c r="O8" s="28">
        <f>('січень 2017'!O8+'лютий 2017'!O8+'березень 2017'!O8)/3</f>
        <v>65.66666666666667</v>
      </c>
      <c r="P8" s="5">
        <f>'січень 2017'!P8+'лютий 2017'!P8+'березень 2017'!P8</f>
        <v>2114</v>
      </c>
      <c r="Q8" s="6">
        <f>'січень 2017'!Q8+'лютий 2017'!Q8+'березень 2017'!Q8</f>
        <v>35008.130000000005</v>
      </c>
      <c r="R8" s="7">
        <f>'січень 2017'!R8+'лютий 2017'!R8+'березень 2017'!R8</f>
        <v>33</v>
      </c>
      <c r="S8" s="35">
        <f>'січень 2017'!S8+'лютий 2017'!S8+'березень 2017'!S8</f>
        <v>178.2</v>
      </c>
      <c r="T8" s="29">
        <f>'січень 2017'!T8+'лютий 2017'!T8+'березень 2017'!T8</f>
        <v>66</v>
      </c>
    </row>
    <row r="9" spans="1:20" ht="15">
      <c r="A9" s="4">
        <v>3</v>
      </c>
      <c r="B9" s="9" t="s">
        <v>66</v>
      </c>
      <c r="C9" s="41">
        <f t="shared" si="1"/>
        <v>14.5</v>
      </c>
      <c r="D9" s="41">
        <f t="shared" si="0"/>
        <v>14.5</v>
      </c>
      <c r="E9" s="39">
        <f>('січень 2017'!E9+'лютий 2017'!E9+'березень 2017'!E9)/2</f>
        <v>14.5</v>
      </c>
      <c r="F9" s="39">
        <f>('січень 2017'!F9+'лютий 2017'!F9+'березень 2017'!F9)/2</f>
        <v>0</v>
      </c>
      <c r="G9" s="39">
        <f>('січень 2017'!G9+'лютий 2017'!G9+'березень 2017'!G9)/2</f>
        <v>0</v>
      </c>
      <c r="H9" s="39">
        <f>('січень 2017'!H9+'лютий 2017'!H9+'березень 2017'!H9)/2</f>
        <v>0</v>
      </c>
      <c r="I9" s="39">
        <f t="shared" si="2"/>
        <v>0</v>
      </c>
      <c r="J9" s="39">
        <f>('січень 2017'!J9+'лютий 2017'!J9+'березень 2017'!J9)/2</f>
        <v>0</v>
      </c>
      <c r="K9" s="39">
        <f>('січень 2017'!K9+'лютий 2017'!K9+'березень 2017'!K9)/2</f>
        <v>0</v>
      </c>
      <c r="L9" s="39">
        <f>('січень 2017'!L9+'лютий 2017'!L9+'березень 2017'!L9)/2</f>
        <v>0</v>
      </c>
      <c r="M9" s="28">
        <f>'січень 2017'!M9+'лютий 2017'!M9+'березень 2017'!M9</f>
        <v>523</v>
      </c>
      <c r="N9" s="6">
        <f>'січень 2017'!N9+'лютий 2017'!N9+'березень 2017'!N9</f>
        <v>3991.67</v>
      </c>
      <c r="O9" s="28"/>
      <c r="P9" s="5"/>
      <c r="Q9" s="6"/>
      <c r="R9" s="7">
        <f>'січень 2017'!R9+'лютий 2017'!R9+'березень 2017'!R9</f>
        <v>13</v>
      </c>
      <c r="S9" s="35">
        <f>'січень 2017'!S9+'лютий 2017'!S9+'березень 2017'!S9</f>
        <v>70.2</v>
      </c>
      <c r="T9" s="29">
        <f>'січень 2017'!T9+'лютий 2017'!T9+'березень 2017'!T9</f>
        <v>26</v>
      </c>
    </row>
    <row r="10" spans="1:20" ht="15">
      <c r="A10" s="4">
        <v>4</v>
      </c>
      <c r="B10" s="9" t="s">
        <v>3</v>
      </c>
      <c r="C10" s="41">
        <f t="shared" si="1"/>
        <v>139</v>
      </c>
      <c r="D10" s="41">
        <f t="shared" si="0"/>
        <v>134</v>
      </c>
      <c r="E10" s="39">
        <f>('січень 2017'!E10+'лютий 2017'!E10+'березень 2017'!E10)/2</f>
        <v>134</v>
      </c>
      <c r="F10" s="39">
        <f>('січень 2017'!F10+'лютий 2017'!F10+'березень 2017'!F10)/2</f>
        <v>0</v>
      </c>
      <c r="G10" s="39">
        <f>('січень 2017'!G10+'лютий 2017'!G10+'березень 2017'!G10)/2</f>
        <v>0</v>
      </c>
      <c r="H10" s="39">
        <f>('січень 2017'!H10+'лютий 2017'!H10+'березень 2017'!H10)/2</f>
        <v>0</v>
      </c>
      <c r="I10" s="39">
        <f t="shared" si="2"/>
        <v>5</v>
      </c>
      <c r="J10" s="39">
        <f>('січень 2017'!J10+'лютий 2017'!J10+'березень 2017'!J10)/2</f>
        <v>0</v>
      </c>
      <c r="K10" s="39">
        <f>('січень 2017'!K10+'лютий 2017'!K10+'березень 2017'!K10)/2</f>
        <v>5</v>
      </c>
      <c r="L10" s="39">
        <f>('січень 2017'!L10+'лютий 2017'!L10+'березень 2017'!L10)/2</f>
        <v>0</v>
      </c>
      <c r="M10" s="28">
        <f>'січень 2017'!M10+'лютий 2017'!M10+'березень 2017'!M10</f>
        <v>4864</v>
      </c>
      <c r="N10" s="6">
        <f>'січень 2017'!N10+'лютий 2017'!N10+'березень 2017'!N10</f>
        <v>45045.74</v>
      </c>
      <c r="O10" s="28"/>
      <c r="P10" s="5"/>
      <c r="Q10" s="6"/>
      <c r="R10" s="7">
        <f>'січень 2017'!R10+'лютий 2017'!R10+'березень 2017'!R10</f>
        <v>146</v>
      </c>
      <c r="S10" s="35">
        <f>'січень 2017'!S10+'лютий 2017'!S10+'березень 2017'!S10</f>
        <v>788.4</v>
      </c>
      <c r="T10" s="29">
        <f>'січень 2017'!T10+'лютий 2017'!T10+'березень 2017'!T10</f>
        <v>292</v>
      </c>
    </row>
    <row r="11" spans="1:20" ht="15">
      <c r="A11" s="4">
        <v>5</v>
      </c>
      <c r="B11" s="9" t="s">
        <v>4</v>
      </c>
      <c r="C11" s="41">
        <f t="shared" si="1"/>
        <v>31.333333333333332</v>
      </c>
      <c r="D11" s="41">
        <f t="shared" si="0"/>
        <v>29.333333333333332</v>
      </c>
      <c r="E11" s="39">
        <f>('січень 2017'!E11+'лютий 2017'!E11+'березень 2017'!E11)/3</f>
        <v>29.333333333333332</v>
      </c>
      <c r="F11" s="39">
        <f>('січень 2017'!F11+'лютий 2017'!F11+'березень 2017'!F11)/3</f>
        <v>0</v>
      </c>
      <c r="G11" s="39">
        <f>('січень 2017'!G11+'лютий 2017'!G11+'березень 2017'!G11)/3</f>
        <v>0</v>
      </c>
      <c r="H11" s="39">
        <f>('січень 2017'!H11+'лютий 2017'!H11+'березень 2017'!H11)/3</f>
        <v>0</v>
      </c>
      <c r="I11" s="39">
        <f t="shared" si="2"/>
        <v>2</v>
      </c>
      <c r="J11" s="39">
        <f>('січень 2017'!J11+'лютий 2017'!J11+'березень 2017'!J11)/3</f>
        <v>0</v>
      </c>
      <c r="K11" s="39">
        <f>('січень 2017'!K11+'лютий 2017'!K11+'березень 2017'!K11)/3</f>
        <v>2</v>
      </c>
      <c r="L11" s="39">
        <f>('січень 2017'!L11+'лютий 2017'!L11+'березень 2017'!L11)/3</f>
        <v>0</v>
      </c>
      <c r="M11" s="28">
        <f>'січень 2017'!M11+'лютий 2017'!M11+'березень 2017'!M11</f>
        <v>1033</v>
      </c>
      <c r="N11" s="6">
        <f>'січень 2017'!N11+'лютий 2017'!N11+'березень 2017'!N11</f>
        <v>9634.92</v>
      </c>
      <c r="O11" s="28"/>
      <c r="P11" s="5"/>
      <c r="Q11" s="6"/>
      <c r="R11" s="7">
        <f>'січень 2017'!R11+'лютий 2017'!R11+'березень 2017'!R11</f>
        <v>35</v>
      </c>
      <c r="S11" s="35">
        <f>'січень 2017'!S11+'лютий 2017'!S11+'березень 2017'!S11</f>
        <v>189</v>
      </c>
      <c r="T11" s="29">
        <f>'січень 2017'!T11+'лютий 2017'!T11+'березень 2017'!T11</f>
        <v>69</v>
      </c>
    </row>
    <row r="12" spans="1:20" ht="15">
      <c r="A12" s="4">
        <v>6</v>
      </c>
      <c r="B12" s="9" t="s">
        <v>5</v>
      </c>
      <c r="C12" s="41">
        <f t="shared" si="1"/>
        <v>28.5</v>
      </c>
      <c r="D12" s="41">
        <f t="shared" si="0"/>
        <v>27.5</v>
      </c>
      <c r="E12" s="39">
        <f>('січень 2017'!E12+'лютий 2017'!E12+'березень 2017'!E12)/2</f>
        <v>26.5</v>
      </c>
      <c r="F12" s="39">
        <f>('січень 2017'!F12+'лютий 2017'!F12+'березень 2017'!F12)/2</f>
        <v>0</v>
      </c>
      <c r="G12" s="39">
        <f>('січень 2017'!G12+'лютий 2017'!G12+'березень 2017'!G12)/2</f>
        <v>1</v>
      </c>
      <c r="H12" s="39">
        <f>('січень 2017'!H12+'лютий 2017'!H12+'березень 2017'!H12)/2</f>
        <v>0</v>
      </c>
      <c r="I12" s="39">
        <f t="shared" si="2"/>
        <v>1</v>
      </c>
      <c r="J12" s="39">
        <f>('січень 2017'!J12+'лютий 2017'!J12+'березень 2017'!J12)/2</f>
        <v>0</v>
      </c>
      <c r="K12" s="39">
        <f>('січень 2017'!K12+'лютий 2017'!K12+'березень 2017'!K12)/2</f>
        <v>1</v>
      </c>
      <c r="L12" s="39">
        <f>('січень 2017'!L12+'лютий 2017'!L12+'березень 2017'!L12)/2</f>
        <v>0</v>
      </c>
      <c r="M12" s="28">
        <f>'січень 2017'!M12+'лютий 2017'!M12+'березень 2017'!M12</f>
        <v>1116</v>
      </c>
      <c r="N12" s="6">
        <f>'січень 2017'!N12+'лютий 2017'!N12+'березень 2017'!N12</f>
        <v>10931.34</v>
      </c>
      <c r="O12" s="28"/>
      <c r="P12" s="5"/>
      <c r="Q12" s="6"/>
      <c r="R12" s="7">
        <f>'січень 2017'!R12+'лютий 2017'!R12+'березень 2017'!R12</f>
        <v>41</v>
      </c>
      <c r="S12" s="35">
        <f>'січень 2017'!S12+'лютий 2017'!S12+'березень 2017'!S12</f>
        <v>221.4</v>
      </c>
      <c r="T12" s="29">
        <f>'січень 2017'!T12+'лютий 2017'!T12+'березень 2017'!T12</f>
        <v>82</v>
      </c>
    </row>
    <row r="13" spans="1:20" ht="15">
      <c r="A13" s="4">
        <v>7</v>
      </c>
      <c r="B13" s="9" t="s">
        <v>14</v>
      </c>
      <c r="C13" s="41">
        <f t="shared" si="1"/>
        <v>23.5</v>
      </c>
      <c r="D13" s="41">
        <f t="shared" si="0"/>
        <v>23.5</v>
      </c>
      <c r="E13" s="39">
        <f>('січень 2017'!E13+'лютий 2017'!E13+'березень 2017'!E13)/2</f>
        <v>23.5</v>
      </c>
      <c r="F13" s="39">
        <f>('січень 2017'!F13+'лютий 2017'!F13+'березень 2017'!F13)/2</f>
        <v>0</v>
      </c>
      <c r="G13" s="39">
        <f>('січень 2017'!G13+'лютий 2017'!G13+'березень 2017'!G13)/2</f>
        <v>0</v>
      </c>
      <c r="H13" s="39">
        <f>('січень 2017'!H13+'лютий 2017'!H13+'березень 2017'!H13)/2</f>
        <v>0</v>
      </c>
      <c r="I13" s="39">
        <f t="shared" si="2"/>
        <v>0</v>
      </c>
      <c r="J13" s="39">
        <f>('січень 2017'!J13+'лютий 2017'!J13+'березень 2017'!J13)/2</f>
        <v>0</v>
      </c>
      <c r="K13" s="39">
        <f>('січень 2017'!K13+'лютий 2017'!K13+'березень 2017'!K13)/2</f>
        <v>0</v>
      </c>
      <c r="L13" s="39">
        <f>('січень 2017'!L13+'лютий 2017'!L13+'березень 2017'!L13)/2</f>
        <v>0</v>
      </c>
      <c r="M13" s="28">
        <f>'січень 2017'!M13+'лютий 2017'!M13+'березень 2017'!M13</f>
        <v>817</v>
      </c>
      <c r="N13" s="6">
        <f>'січень 2017'!N13+'лютий 2017'!N13+'березень 2017'!N13</f>
        <v>7874.74</v>
      </c>
      <c r="O13" s="28"/>
      <c r="P13" s="5"/>
      <c r="Q13" s="6"/>
      <c r="R13" s="7">
        <f>'січень 2017'!R13+'лютий 2017'!R13+'березень 2017'!R13</f>
        <v>23</v>
      </c>
      <c r="S13" s="35">
        <f>'січень 2017'!S13+'лютий 2017'!S13+'березень 2017'!S13</f>
        <v>124.2</v>
      </c>
      <c r="T13" s="29">
        <f>'січень 2017'!T13+'лютий 2017'!T13+'березень 2017'!T13</f>
        <v>46</v>
      </c>
    </row>
    <row r="14" spans="1:20" ht="15">
      <c r="A14" s="4">
        <v>8</v>
      </c>
      <c r="B14" s="31" t="s">
        <v>67</v>
      </c>
      <c r="C14" s="41">
        <f t="shared" si="1"/>
        <v>32</v>
      </c>
      <c r="D14" s="41">
        <f t="shared" si="0"/>
        <v>31</v>
      </c>
      <c r="E14" s="39">
        <f>('січень 2017'!E14+'лютий 2017'!E14+'березень 2017'!E14)/2</f>
        <v>31</v>
      </c>
      <c r="F14" s="39">
        <f>('січень 2017'!F14+'лютий 2017'!F14+'березень 2017'!F14)/2</f>
        <v>0</v>
      </c>
      <c r="G14" s="39">
        <f>('січень 2017'!G14+'лютий 2017'!G14+'березень 2017'!G14)/2</f>
        <v>0</v>
      </c>
      <c r="H14" s="39">
        <f>('січень 2017'!H14+'лютий 2017'!H14+'березень 2017'!H14)/2</f>
        <v>0</v>
      </c>
      <c r="I14" s="39">
        <f t="shared" si="2"/>
        <v>1</v>
      </c>
      <c r="J14" s="39">
        <f>('січень 2017'!J14+'лютий 2017'!J14+'березень 2017'!J14)/2</f>
        <v>0</v>
      </c>
      <c r="K14" s="39">
        <f>('січень 2017'!K14+'лютий 2017'!K14+'березень 2017'!K14)/2</f>
        <v>1</v>
      </c>
      <c r="L14" s="39">
        <f>('січень 2017'!L14+'лютий 2017'!L14+'березень 2017'!L14)/2</f>
        <v>0</v>
      </c>
      <c r="M14" s="28">
        <f>'січень 2017'!M14+'лютий 2017'!M14+'березень 2017'!M14</f>
        <v>922</v>
      </c>
      <c r="N14" s="6">
        <f>'січень 2017'!N14+'лютий 2017'!N14+'березень 2017'!N14</f>
        <v>9087.09</v>
      </c>
      <c r="O14" s="28">
        <f>('січень 2017'!O14+'лютий 2017'!O14+'березень 2017'!O14)/3</f>
        <v>47</v>
      </c>
      <c r="P14" s="5">
        <f>'січень 2017'!P14+'лютий 2017'!P14+'березень 2017'!P14</f>
        <v>1848</v>
      </c>
      <c r="Q14" s="6">
        <f>'січень 2017'!Q14+'лютий 2017'!Q14+'березень 2017'!Q14</f>
        <v>30671.71</v>
      </c>
      <c r="R14" s="7">
        <f>'січень 2017'!R14+'лютий 2017'!R14+'березень 2017'!R14</f>
        <v>24</v>
      </c>
      <c r="S14" s="35">
        <f>'січень 2017'!S14+'лютий 2017'!S14+'березень 2017'!S14</f>
        <v>129.6</v>
      </c>
      <c r="T14" s="29">
        <f>'січень 2017'!T14+'лютий 2017'!T14+'березень 2017'!T14</f>
        <v>48</v>
      </c>
    </row>
    <row r="15" spans="1:20" ht="15">
      <c r="A15" s="4">
        <v>9</v>
      </c>
      <c r="B15" s="9" t="s">
        <v>68</v>
      </c>
      <c r="C15" s="41">
        <f t="shared" si="1"/>
        <v>21</v>
      </c>
      <c r="D15" s="41">
        <f t="shared" si="0"/>
        <v>21</v>
      </c>
      <c r="E15" s="39">
        <f>('січень 2017'!E15+'лютий 2017'!E15+'березень 2017'!E15)/2</f>
        <v>21</v>
      </c>
      <c r="F15" s="39">
        <f>('січень 2017'!F15+'лютий 2017'!F15+'березень 2017'!F15)/2</f>
        <v>0</v>
      </c>
      <c r="G15" s="39">
        <f>('січень 2017'!G15+'лютий 2017'!G15+'березень 2017'!G15)/2</f>
        <v>0</v>
      </c>
      <c r="H15" s="39">
        <f>('січень 2017'!H15+'лютий 2017'!H15+'березень 2017'!H15)/2</f>
        <v>0</v>
      </c>
      <c r="I15" s="39">
        <f t="shared" si="2"/>
        <v>0</v>
      </c>
      <c r="J15" s="39">
        <f>('січень 2017'!J15+'лютий 2017'!J15+'березень 2017'!J15)/2</f>
        <v>0</v>
      </c>
      <c r="K15" s="39">
        <f>('січень 2017'!K15+'лютий 2017'!K15+'березень 2017'!K15)/2</f>
        <v>0</v>
      </c>
      <c r="L15" s="39">
        <f>('січень 2017'!L15+'лютий 2017'!L15+'березень 2017'!L15)/2</f>
        <v>0</v>
      </c>
      <c r="M15" s="28">
        <f>'січень 2017'!M15+'лютий 2017'!M15+'березень 2017'!M15</f>
        <v>753</v>
      </c>
      <c r="N15" s="6">
        <f>'січень 2017'!N15+'лютий 2017'!N15+'березень 2017'!N15</f>
        <v>6688.26</v>
      </c>
      <c r="O15" s="28">
        <f>('січень 2017'!O15+'лютий 2017'!O15+'березень 2017'!O15)/3</f>
        <v>13</v>
      </c>
      <c r="P15" s="5">
        <f>'січень 2017'!P15+'лютий 2017'!P15+'березень 2017'!P15</f>
        <v>551</v>
      </c>
      <c r="Q15" s="6">
        <f>'січень 2017'!Q15+'лютий 2017'!Q15+'березень 2017'!Q15</f>
        <v>9267.99</v>
      </c>
      <c r="R15" s="7">
        <f>'січень 2017'!R15+'лютий 2017'!R15+'березень 2017'!R15</f>
        <v>7</v>
      </c>
      <c r="S15" s="35">
        <f>'січень 2017'!S15+'лютий 2017'!S15+'березень 2017'!S15</f>
        <v>37.8</v>
      </c>
      <c r="T15" s="29">
        <f>'січень 2017'!T15+'лютий 2017'!T15+'березень 2017'!T15</f>
        <v>14</v>
      </c>
    </row>
    <row r="16" spans="1:20" ht="15">
      <c r="A16" s="4">
        <v>10</v>
      </c>
      <c r="B16" s="31" t="s">
        <v>6</v>
      </c>
      <c r="C16" s="41">
        <f t="shared" si="1"/>
        <v>16.5</v>
      </c>
      <c r="D16" s="41">
        <f t="shared" si="0"/>
        <v>16.5</v>
      </c>
      <c r="E16" s="39">
        <f>('січень 2017'!E16+'лютий 2017'!E16+'березень 2017'!E16)/2</f>
        <v>16.5</v>
      </c>
      <c r="F16" s="39">
        <f>('січень 2017'!F16+'лютий 2017'!F16+'березень 2017'!F16)/2</f>
        <v>0</v>
      </c>
      <c r="G16" s="39">
        <f>('січень 2017'!G16+'лютий 2017'!G16+'березень 2017'!G16)/2</f>
        <v>0</v>
      </c>
      <c r="H16" s="39">
        <f>('січень 2017'!H16+'лютий 2017'!H16+'березень 2017'!H16)/2</f>
        <v>0</v>
      </c>
      <c r="I16" s="39">
        <f t="shared" si="2"/>
        <v>0</v>
      </c>
      <c r="J16" s="39">
        <f>('січень 2017'!J16+'лютий 2017'!J16+'березень 2017'!J16)/2</f>
        <v>0</v>
      </c>
      <c r="K16" s="39">
        <f>('січень 2017'!K16+'лютий 2017'!K16+'березень 2017'!K16)/2</f>
        <v>0</v>
      </c>
      <c r="L16" s="39">
        <f>('січень 2017'!L16+'лютий 2017'!L16+'березень 2017'!L16)/2</f>
        <v>0</v>
      </c>
      <c r="M16" s="28">
        <f>'січень 2017'!M16+'лютий 2017'!M16+'березень 2017'!M16</f>
        <v>689</v>
      </c>
      <c r="N16" s="6">
        <f>'січень 2017'!N16+'лютий 2017'!N16+'березень 2017'!N16</f>
        <v>5423.15</v>
      </c>
      <c r="O16" s="28"/>
      <c r="P16" s="5"/>
      <c r="Q16" s="6"/>
      <c r="R16" s="7">
        <f>'січень 2017'!R16+'лютий 2017'!R16+'березень 2017'!R16</f>
        <v>17</v>
      </c>
      <c r="S16" s="35">
        <f>'січень 2017'!S16+'лютий 2017'!S16+'березень 2017'!S16</f>
        <v>91.8</v>
      </c>
      <c r="T16" s="29">
        <f>'січень 2017'!T16+'лютий 2017'!T16+'березень 2017'!T16</f>
        <v>34</v>
      </c>
    </row>
    <row r="17" spans="1:20" ht="15">
      <c r="A17" s="4">
        <v>11</v>
      </c>
      <c r="B17" s="9" t="s">
        <v>7</v>
      </c>
      <c r="C17" s="41">
        <f t="shared" si="1"/>
        <v>40.5</v>
      </c>
      <c r="D17" s="41">
        <f t="shared" si="0"/>
        <v>36.5</v>
      </c>
      <c r="E17" s="39">
        <f>('січень 2017'!E17+'лютий 2017'!E17+'березень 2017'!E17)/2</f>
        <v>36.5</v>
      </c>
      <c r="F17" s="39">
        <f>('січень 2017'!F17+'лютий 2017'!F17+'березень 2017'!F17)/2</f>
        <v>0</v>
      </c>
      <c r="G17" s="39">
        <f>('січень 2017'!G17+'лютий 2017'!G17+'березень 2017'!G17)/2</f>
        <v>0</v>
      </c>
      <c r="H17" s="39">
        <f>('січень 2017'!H17+'лютий 2017'!H17+'березень 2017'!H17)/2</f>
        <v>0</v>
      </c>
      <c r="I17" s="39">
        <f t="shared" si="2"/>
        <v>4</v>
      </c>
      <c r="J17" s="39">
        <f>('січень 2017'!J17+'лютий 2017'!J17+'березень 2017'!J17)/2</f>
        <v>0</v>
      </c>
      <c r="K17" s="39">
        <f>('січень 2017'!K17+'лютий 2017'!K17+'березень 2017'!K17)/2</f>
        <v>2</v>
      </c>
      <c r="L17" s="39">
        <f>('січень 2017'!L17+'лютий 2017'!L17+'березень 2017'!L17)/2</f>
        <v>2</v>
      </c>
      <c r="M17" s="28">
        <f>'січень 2017'!M17+'лютий 2017'!M17+'березень 2017'!M17</f>
        <v>1189</v>
      </c>
      <c r="N17" s="6">
        <f>'січень 2017'!N17+'лютий 2017'!N17+'березень 2017'!N17</f>
        <v>11495.24</v>
      </c>
      <c r="O17" s="28"/>
      <c r="P17" s="5"/>
      <c r="Q17" s="6"/>
      <c r="R17" s="7">
        <f>'січень 2017'!R17+'лютий 2017'!R17+'березень 2017'!R17</f>
        <v>60</v>
      </c>
      <c r="S17" s="35">
        <f>'січень 2017'!S17+'лютий 2017'!S17+'березень 2017'!S17</f>
        <v>324</v>
      </c>
      <c r="T17" s="29">
        <f>'січень 2017'!T17+'лютий 2017'!T17+'березень 2017'!T17</f>
        <v>120</v>
      </c>
    </row>
    <row r="18" spans="1:20" ht="15">
      <c r="A18" s="4">
        <v>12</v>
      </c>
      <c r="B18" s="9" t="s">
        <v>13</v>
      </c>
      <c r="C18" s="41">
        <f t="shared" si="1"/>
        <v>47</v>
      </c>
      <c r="D18" s="41">
        <f t="shared" si="0"/>
        <v>47</v>
      </c>
      <c r="E18" s="39">
        <f>('січень 2017'!E18+'лютий 2017'!E18+'березень 2017'!E18)/2</f>
        <v>47</v>
      </c>
      <c r="F18" s="39">
        <f>('січень 2017'!F18+'лютий 2017'!F18+'березень 2017'!F18)/2</f>
        <v>0</v>
      </c>
      <c r="G18" s="39">
        <f>('січень 2017'!G18+'лютий 2017'!G18+'березень 2017'!G18)/2</f>
        <v>0</v>
      </c>
      <c r="H18" s="39">
        <f>('січень 2017'!H18+'лютий 2017'!H18+'березень 2017'!H18)/2</f>
        <v>0</v>
      </c>
      <c r="I18" s="39">
        <f t="shared" si="2"/>
        <v>0</v>
      </c>
      <c r="J18" s="39">
        <f>('січень 2017'!J18+'лютий 2017'!J18+'березень 2017'!J18)/2</f>
        <v>0</v>
      </c>
      <c r="K18" s="39">
        <f>('січень 2017'!K18+'лютий 2017'!K18+'березень 2017'!K18)/2</f>
        <v>0</v>
      </c>
      <c r="L18" s="39">
        <f>('січень 2017'!L18+'лютий 2017'!L18+'березень 2017'!L18)/2</f>
        <v>0</v>
      </c>
      <c r="M18" s="28">
        <f>'січень 2017'!M18+'лютий 2017'!M18+'березень 2017'!M18</f>
        <v>1489</v>
      </c>
      <c r="N18" s="6">
        <f>'січень 2017'!N18+'лютий 2017'!N18+'березень 2017'!N18</f>
        <v>13510.2</v>
      </c>
      <c r="O18" s="28"/>
      <c r="P18" s="5"/>
      <c r="Q18" s="6"/>
      <c r="R18" s="7">
        <f>'січень 2017'!R18+'лютий 2017'!R18+'березень 2017'!R18</f>
        <v>42</v>
      </c>
      <c r="S18" s="35">
        <f>'січень 2017'!S18+'лютий 2017'!S18+'березень 2017'!S18</f>
        <v>226.8</v>
      </c>
      <c r="T18" s="29">
        <f>'січень 2017'!T18+'лютий 2017'!T18+'березень 2017'!T18</f>
        <v>84</v>
      </c>
    </row>
    <row r="19" spans="1:20" ht="15">
      <c r="A19" s="4">
        <v>13</v>
      </c>
      <c r="B19" s="9" t="s">
        <v>49</v>
      </c>
      <c r="C19" s="41">
        <f t="shared" si="1"/>
        <v>19.5</v>
      </c>
      <c r="D19" s="41">
        <f t="shared" si="0"/>
        <v>17.5</v>
      </c>
      <c r="E19" s="39">
        <f>('січень 2017'!E19+'лютий 2017'!E19+'березень 2017'!E19)/2</f>
        <v>15.5</v>
      </c>
      <c r="F19" s="39">
        <f>('січень 2017'!F19+'лютий 2017'!F19+'березень 2017'!F19)/2</f>
        <v>0</v>
      </c>
      <c r="G19" s="39">
        <f>('січень 2017'!G19+'лютий 2017'!G19+'березень 2017'!G19)/2</f>
        <v>1</v>
      </c>
      <c r="H19" s="39">
        <f>('січень 2017'!H19+'лютий 2017'!H19+'березень 2017'!H19)/2</f>
        <v>1</v>
      </c>
      <c r="I19" s="39">
        <f t="shared" si="2"/>
        <v>2</v>
      </c>
      <c r="J19" s="39">
        <f>('січень 2017'!J19+'лютий 2017'!J19+'березень 2017'!J19)/2</f>
        <v>0</v>
      </c>
      <c r="K19" s="39">
        <f>('січень 2017'!K19+'лютий 2017'!K19+'березень 2017'!K19)/2</f>
        <v>2</v>
      </c>
      <c r="L19" s="39">
        <f>('січень 2017'!L19+'лютий 2017'!L19+'березень 2017'!L19)/2</f>
        <v>0</v>
      </c>
      <c r="M19" s="28">
        <f>'січень 2017'!M19+'лютий 2017'!M19+'березень 2017'!M19</f>
        <v>652</v>
      </c>
      <c r="N19" s="6">
        <f>'січень 2017'!N19+'лютий 2017'!N19+'березень 2017'!N19</f>
        <v>6386.82</v>
      </c>
      <c r="O19" s="28"/>
      <c r="P19" s="5"/>
      <c r="Q19" s="6"/>
      <c r="R19" s="7">
        <f>'січень 2017'!R19+'лютий 2017'!R19+'березень 2017'!R19</f>
        <v>22</v>
      </c>
      <c r="S19" s="35">
        <f>'січень 2017'!S19+'лютий 2017'!S19+'березень 2017'!S19</f>
        <v>118.8</v>
      </c>
      <c r="T19" s="29">
        <f>'січень 2017'!T19+'лютий 2017'!T19+'березень 2017'!T19</f>
        <v>45</v>
      </c>
    </row>
    <row r="20" spans="1:20" ht="15">
      <c r="A20" s="4">
        <v>14</v>
      </c>
      <c r="B20" s="9" t="s">
        <v>8</v>
      </c>
      <c r="C20" s="41">
        <f t="shared" si="1"/>
        <v>31</v>
      </c>
      <c r="D20" s="41">
        <f t="shared" si="0"/>
        <v>31</v>
      </c>
      <c r="E20" s="39">
        <f>('січень 2017'!E20+'лютий 2017'!E20+'березень 2017'!E20)/2</f>
        <v>30</v>
      </c>
      <c r="F20" s="39">
        <f>('січень 2017'!F20+'лютий 2017'!F20+'березень 2017'!F20)/2</f>
        <v>0</v>
      </c>
      <c r="G20" s="39">
        <f>('січень 2017'!G20+'лютий 2017'!G20+'березень 2017'!G20)/2</f>
        <v>0</v>
      </c>
      <c r="H20" s="39">
        <f>('січень 2017'!H20+'лютий 2017'!H20+'березень 2017'!H20)/2</f>
        <v>1</v>
      </c>
      <c r="I20" s="39">
        <f t="shared" si="2"/>
        <v>0</v>
      </c>
      <c r="J20" s="39">
        <f>('січень 2017'!J20+'лютий 2017'!J20+'березень 2017'!J20)/2</f>
        <v>0</v>
      </c>
      <c r="K20" s="39">
        <f>('січень 2017'!K20+'лютий 2017'!K20+'березень 2017'!K20)/2</f>
        <v>0</v>
      </c>
      <c r="L20" s="39">
        <f>('січень 2017'!L20+'лютий 2017'!L20+'березень 2017'!L20)/2</f>
        <v>0</v>
      </c>
      <c r="M20" s="28">
        <f>'січень 2017'!M20+'лютий 2017'!M20+'березень 2017'!M20</f>
        <v>941</v>
      </c>
      <c r="N20" s="6">
        <f>'січень 2017'!N20+'лютий 2017'!N20+'березень 2017'!N20</f>
        <v>9360.59</v>
      </c>
      <c r="O20" s="28"/>
      <c r="P20" s="5"/>
      <c r="Q20" s="6"/>
      <c r="R20" s="7">
        <f>'січень 2017'!R20+'лютий 2017'!R20+'березень 2017'!R20</f>
        <v>21</v>
      </c>
      <c r="S20" s="35">
        <f>'січень 2017'!S20+'лютий 2017'!S20+'березень 2017'!S20</f>
        <v>113.4</v>
      </c>
      <c r="T20" s="29">
        <f>'січень 2017'!T20+'лютий 2017'!T20+'березень 2017'!T20</f>
        <v>42</v>
      </c>
    </row>
    <row r="21" spans="1:20" ht="15">
      <c r="A21" s="4">
        <v>15</v>
      </c>
      <c r="B21" s="9" t="s">
        <v>15</v>
      </c>
      <c r="C21" s="41">
        <f t="shared" si="1"/>
        <v>52.5</v>
      </c>
      <c r="D21" s="41">
        <f t="shared" si="0"/>
        <v>51.5</v>
      </c>
      <c r="E21" s="39">
        <f>('січень 2017'!E21+'лютий 2017'!E21+'березень 2017'!E21)/2</f>
        <v>51.5</v>
      </c>
      <c r="F21" s="39">
        <f>('січень 2017'!F21+'лютий 2017'!F21+'березень 2017'!F21)/2</f>
        <v>0</v>
      </c>
      <c r="G21" s="39">
        <f>('січень 2017'!G21+'лютий 2017'!G21+'березень 2017'!G21)/2</f>
        <v>0</v>
      </c>
      <c r="H21" s="39">
        <f>('січень 2017'!H21+'лютий 2017'!H21+'березень 2017'!H21)/2</f>
        <v>0</v>
      </c>
      <c r="I21" s="39">
        <f t="shared" si="2"/>
        <v>1</v>
      </c>
      <c r="J21" s="39">
        <f>('січень 2017'!J21+'лютий 2017'!J21+'березень 2017'!J21)/2</f>
        <v>1</v>
      </c>
      <c r="K21" s="39">
        <f>('січень 2017'!K21+'лютий 2017'!K21+'березень 2017'!K21)/2</f>
        <v>0</v>
      </c>
      <c r="L21" s="39">
        <f>('січень 2017'!L21+'лютий 2017'!L21+'березень 2017'!L21)/2</f>
        <v>0</v>
      </c>
      <c r="M21" s="28">
        <f>'січень 2017'!M21+'лютий 2017'!M21+'березень 2017'!M21</f>
        <v>1875</v>
      </c>
      <c r="N21" s="6">
        <f>'січень 2017'!N21+'лютий 2017'!N21+'березень 2017'!N21</f>
        <v>16019.400000000001</v>
      </c>
      <c r="O21" s="28">
        <f>('січень 2017'!O21+'лютий 2017'!O21+'березень 2017'!O21)/3</f>
        <v>76.33333333333333</v>
      </c>
      <c r="P21" s="5">
        <f>'січень 2017'!P21+'лютий 2017'!P21+'березень 2017'!P21</f>
        <v>2569</v>
      </c>
      <c r="Q21" s="6">
        <f>'січень 2017'!Q21+'лютий 2017'!Q21+'березень 2017'!Q21</f>
        <v>40889.03</v>
      </c>
      <c r="R21" s="7">
        <f>'січень 2017'!R21+'лютий 2017'!R21+'березень 2017'!R21</f>
        <v>45</v>
      </c>
      <c r="S21" s="35">
        <f>'січень 2017'!S21+'лютий 2017'!S21+'березень 2017'!S21</f>
        <v>243</v>
      </c>
      <c r="T21" s="29">
        <f>'січень 2017'!T21+'лютий 2017'!T21+'березень 2017'!T21</f>
        <v>90</v>
      </c>
    </row>
    <row r="22" spans="1:20" ht="15">
      <c r="A22" s="4">
        <v>16</v>
      </c>
      <c r="B22" s="9" t="s">
        <v>16</v>
      </c>
      <c r="C22" s="41">
        <f t="shared" si="1"/>
        <v>19.5</v>
      </c>
      <c r="D22" s="41">
        <f t="shared" si="0"/>
        <v>19.5</v>
      </c>
      <c r="E22" s="39">
        <f>('січень 2017'!E22+'лютий 2017'!E22+'березень 2017'!E22)/2</f>
        <v>19.5</v>
      </c>
      <c r="F22" s="39">
        <f>('січень 2017'!F22+'лютий 2017'!F22+'березень 2017'!F22)/2</f>
        <v>0</v>
      </c>
      <c r="G22" s="39">
        <f>('січень 2017'!G22+'лютий 2017'!G22+'березень 2017'!G22)/2</f>
        <v>0</v>
      </c>
      <c r="H22" s="39">
        <f>('січень 2017'!H22+'лютий 2017'!H22+'березень 2017'!H22)/2</f>
        <v>0</v>
      </c>
      <c r="I22" s="39">
        <f t="shared" si="2"/>
        <v>0</v>
      </c>
      <c r="J22" s="39">
        <f>('січень 2017'!J22+'лютий 2017'!J22+'березень 2017'!J22)/2</f>
        <v>0</v>
      </c>
      <c r="K22" s="39">
        <f>('січень 2017'!K22+'лютий 2017'!K22+'березень 2017'!K22)/2</f>
        <v>0</v>
      </c>
      <c r="L22" s="39">
        <f>('січень 2017'!L22+'лютий 2017'!L22+'березень 2017'!L22)/2</f>
        <v>0</v>
      </c>
      <c r="M22" s="28">
        <f>'січень 2017'!M22+'лютий 2017'!M22+'березень 2017'!M22</f>
        <v>788</v>
      </c>
      <c r="N22" s="6">
        <f>'січень 2017'!N22+'лютий 2017'!N22+'березень 2017'!N22</f>
        <v>6298</v>
      </c>
      <c r="O22" s="28"/>
      <c r="P22" s="5"/>
      <c r="Q22" s="6"/>
      <c r="R22" s="7">
        <f>'січень 2017'!R22+'лютий 2017'!R22+'березень 2017'!R22</f>
        <v>21</v>
      </c>
      <c r="S22" s="35">
        <f>'січень 2017'!S22+'лютий 2017'!S22+'березень 2017'!S22</f>
        <v>113.4</v>
      </c>
      <c r="T22" s="29">
        <f>'січень 2017'!T22+'лютий 2017'!T22+'березень 2017'!T22</f>
        <v>42</v>
      </c>
    </row>
    <row r="23" spans="1:20" ht="15">
      <c r="A23" s="4">
        <v>17</v>
      </c>
      <c r="B23" s="9" t="s">
        <v>9</v>
      </c>
      <c r="C23" s="41">
        <f t="shared" si="1"/>
        <v>32.5</v>
      </c>
      <c r="D23" s="41">
        <f t="shared" si="0"/>
        <v>32.5</v>
      </c>
      <c r="E23" s="39">
        <f>('січень 2017'!E23+'лютий 2017'!E23+'березень 2017'!E23)/2</f>
        <v>32.5</v>
      </c>
      <c r="F23" s="39">
        <f>('січень 2017'!F23+'лютий 2017'!F23+'березень 2017'!F23)/2</f>
        <v>0</v>
      </c>
      <c r="G23" s="39">
        <f>('січень 2017'!G23+'лютий 2017'!G23+'березень 2017'!G23)/2</f>
        <v>0</v>
      </c>
      <c r="H23" s="39">
        <f>('січень 2017'!H23+'лютий 2017'!H23+'березень 2017'!H23)/2</f>
        <v>0</v>
      </c>
      <c r="I23" s="39">
        <f t="shared" si="2"/>
        <v>0</v>
      </c>
      <c r="J23" s="39">
        <f>('січень 2017'!J23+'лютий 2017'!J23+'березень 2017'!J23)/2</f>
        <v>0</v>
      </c>
      <c r="K23" s="39">
        <f>('січень 2017'!K23+'лютий 2017'!K23+'березень 2017'!K23)/2</f>
        <v>0</v>
      </c>
      <c r="L23" s="39">
        <f>('січень 2017'!L23+'лютий 2017'!L23+'березень 2017'!L23)/2</f>
        <v>0</v>
      </c>
      <c r="M23" s="28">
        <f>'січень 2017'!M23+'лютий 2017'!M23+'березень 2017'!M23</f>
        <v>1135</v>
      </c>
      <c r="N23" s="6">
        <f>'січень 2017'!N23+'лютий 2017'!N23+'березень 2017'!N23</f>
        <v>10589.62</v>
      </c>
      <c r="O23" s="28"/>
      <c r="P23" s="5"/>
      <c r="Q23" s="6"/>
      <c r="R23" s="7">
        <f>'січень 2017'!R23+'лютий 2017'!R23+'березень 2017'!R23</f>
        <v>28</v>
      </c>
      <c r="S23" s="35">
        <f>'січень 2017'!S23+'лютий 2017'!S23+'березень 2017'!S23</f>
        <v>151.2</v>
      </c>
      <c r="T23" s="29">
        <f>'січень 2017'!T23+'лютий 2017'!T23+'березень 2017'!T23</f>
        <v>53</v>
      </c>
    </row>
    <row r="24" spans="1:20" ht="15">
      <c r="A24" s="4">
        <v>18</v>
      </c>
      <c r="B24" s="31" t="s">
        <v>10</v>
      </c>
      <c r="C24" s="41">
        <f t="shared" si="1"/>
        <v>36.5</v>
      </c>
      <c r="D24" s="41">
        <f t="shared" si="0"/>
        <v>36.5</v>
      </c>
      <c r="E24" s="39">
        <f>('січень 2017'!E24+'лютий 2017'!E24+'березень 2017'!E24)/2</f>
        <v>36.5</v>
      </c>
      <c r="F24" s="39">
        <f>('січень 2017'!F24+'лютий 2017'!F24+'березень 2017'!F24)/2</f>
        <v>0</v>
      </c>
      <c r="G24" s="39">
        <f>('січень 2017'!G24+'лютий 2017'!G24+'березень 2017'!G24)/2</f>
        <v>0</v>
      </c>
      <c r="H24" s="39">
        <f>('січень 2017'!H24+'лютий 2017'!H24+'березень 2017'!H24)/2</f>
        <v>0</v>
      </c>
      <c r="I24" s="39">
        <f t="shared" si="2"/>
        <v>0</v>
      </c>
      <c r="J24" s="39">
        <f>('січень 2017'!J24+'лютий 2017'!J24+'березень 2017'!J24)/2</f>
        <v>0</v>
      </c>
      <c r="K24" s="39">
        <f>('січень 2017'!K24+'лютий 2017'!K24+'березень 2017'!K24)/2</f>
        <v>0</v>
      </c>
      <c r="L24" s="39">
        <f>('січень 2017'!L24+'лютий 2017'!L24+'березень 2017'!L24)/2</f>
        <v>0</v>
      </c>
      <c r="M24" s="28">
        <f>'січень 2017'!M24+'лютий 2017'!M24+'березень 2017'!M24</f>
        <v>1272</v>
      </c>
      <c r="N24" s="6">
        <f>'січень 2017'!N24+'лютий 2017'!N24+'березень 2017'!N24</f>
        <v>10495.27</v>
      </c>
      <c r="O24" s="28">
        <f>('січень 2017'!O24+'лютий 2017'!O24+'березень 2017'!O24)/3</f>
        <v>82</v>
      </c>
      <c r="P24" s="5">
        <f>'січень 2017'!P24+'лютий 2017'!P24+'березень 2017'!P24</f>
        <v>2240</v>
      </c>
      <c r="Q24" s="6">
        <f>'січень 2017'!Q24+'лютий 2017'!Q24+'березень 2017'!Q24</f>
        <v>36845.78</v>
      </c>
      <c r="R24" s="7">
        <f>'січень 2017'!R24+'лютий 2017'!R24+'березень 2017'!R24</f>
        <v>29</v>
      </c>
      <c r="S24" s="35">
        <f>'січень 2017'!S24+'лютий 2017'!S24+'березень 2017'!S24</f>
        <v>156.6</v>
      </c>
      <c r="T24" s="29">
        <f>'січень 2017'!T24+'лютий 2017'!T24+'березень 2017'!T24</f>
        <v>58</v>
      </c>
    </row>
    <row r="25" spans="1:20" ht="15">
      <c r="A25" s="4">
        <v>19</v>
      </c>
      <c r="B25" s="9" t="s">
        <v>11</v>
      </c>
      <c r="C25" s="41">
        <f t="shared" si="1"/>
        <v>21</v>
      </c>
      <c r="D25" s="41">
        <f t="shared" si="0"/>
        <v>20</v>
      </c>
      <c r="E25" s="39">
        <f>('січень 2017'!E25+'лютий 2017'!E25+'березень 2017'!E25)/2</f>
        <v>20</v>
      </c>
      <c r="F25" s="39">
        <f>('січень 2017'!F25+'лютий 2017'!F25+'березень 2017'!F25)/2</f>
        <v>0</v>
      </c>
      <c r="G25" s="39">
        <f>('січень 2017'!G25+'лютий 2017'!G25+'березень 2017'!G25)/2</f>
        <v>0</v>
      </c>
      <c r="H25" s="39">
        <f>('січень 2017'!H25+'лютий 2017'!H25+'березень 2017'!H25)/2</f>
        <v>0</v>
      </c>
      <c r="I25" s="39">
        <f t="shared" si="2"/>
        <v>1</v>
      </c>
      <c r="J25" s="39">
        <f>('січень 2017'!J25+'лютий 2017'!J25+'березень 2017'!J25)/2</f>
        <v>1</v>
      </c>
      <c r="K25" s="39">
        <f>('січень 2017'!K25+'лютий 2017'!K25+'березень 2017'!K25)/2</f>
        <v>0</v>
      </c>
      <c r="L25" s="39">
        <f>('січень 2017'!L25+'лютий 2017'!L25+'березень 2017'!L25)/2</f>
        <v>0</v>
      </c>
      <c r="M25" s="28">
        <f>'січень 2017'!M25+'лютий 2017'!M25+'березень 2017'!M25</f>
        <v>797</v>
      </c>
      <c r="N25" s="6">
        <f>'січень 2017'!N25+'лютий 2017'!N25+'березень 2017'!N25</f>
        <v>6984.13</v>
      </c>
      <c r="O25" s="28"/>
      <c r="P25" s="5"/>
      <c r="Q25" s="6"/>
      <c r="R25" s="7">
        <f>'січень 2017'!R25+'лютий 2017'!R25+'березень 2017'!R25</f>
        <v>32</v>
      </c>
      <c r="S25" s="35">
        <f>'січень 2017'!S25+'лютий 2017'!S25+'березень 2017'!S25</f>
        <v>172.8</v>
      </c>
      <c r="T25" s="29">
        <f>'січень 2017'!T25+'лютий 2017'!T25+'березень 2017'!T25</f>
        <v>64</v>
      </c>
    </row>
    <row r="26" spans="1:20" ht="15">
      <c r="A26" s="4">
        <v>20</v>
      </c>
      <c r="B26" s="9" t="s">
        <v>69</v>
      </c>
      <c r="C26" s="41">
        <f t="shared" si="1"/>
        <v>15.5</v>
      </c>
      <c r="D26" s="41">
        <f t="shared" si="0"/>
        <v>14.5</v>
      </c>
      <c r="E26" s="39">
        <f>('січень 2017'!E26+'лютий 2017'!E26+'березень 2017'!E26)/2</f>
        <v>14.5</v>
      </c>
      <c r="F26" s="39">
        <f>('січень 2017'!F26+'лютий 2017'!F26+'березень 2017'!F26)/2</f>
        <v>0</v>
      </c>
      <c r="G26" s="39">
        <f>('січень 2017'!G26+'лютий 2017'!G26+'березень 2017'!G26)/2</f>
        <v>0</v>
      </c>
      <c r="H26" s="39">
        <f>('січень 2017'!H26+'лютий 2017'!H26+'березень 2017'!H26)/2</f>
        <v>0</v>
      </c>
      <c r="I26" s="39">
        <f t="shared" si="2"/>
        <v>1</v>
      </c>
      <c r="J26" s="39">
        <f>('січень 2017'!J26+'лютий 2017'!J26+'березень 2017'!J26)/2</f>
        <v>0</v>
      </c>
      <c r="K26" s="39">
        <f>('січень 2017'!K26+'лютий 2017'!K26+'березень 2017'!K26)/2</f>
        <v>1</v>
      </c>
      <c r="L26" s="39">
        <f>('січень 2017'!L26+'лютий 2017'!L26+'березень 2017'!L26)/2</f>
        <v>0</v>
      </c>
      <c r="M26" s="28">
        <f>'січень 2017'!M26+'лютий 2017'!M26+'березень 2017'!M26</f>
        <v>396</v>
      </c>
      <c r="N26" s="6">
        <f>'січень 2017'!N26+'лютий 2017'!N26+'березень 2017'!N26</f>
        <v>3658.7200000000003</v>
      </c>
      <c r="O26" s="28"/>
      <c r="P26" s="5"/>
      <c r="Q26" s="6"/>
      <c r="R26" s="7">
        <f>'січень 2017'!R26+'лютий 2017'!R26+'березень 2017'!R26</f>
        <v>0</v>
      </c>
      <c r="S26" s="35">
        <f>'січень 2017'!S26+'лютий 2017'!S26+'березень 2017'!S26</f>
        <v>0</v>
      </c>
      <c r="T26" s="29">
        <f>'січень 2017'!T26+'лютий 2017'!T26+'березень 2017'!T26</f>
        <v>46</v>
      </c>
    </row>
    <row r="27" spans="1:20" ht="15">
      <c r="A27" s="4">
        <v>21</v>
      </c>
      <c r="B27" s="31" t="s">
        <v>70</v>
      </c>
      <c r="C27" s="41">
        <f t="shared" si="1"/>
        <v>21.5</v>
      </c>
      <c r="D27" s="41">
        <f t="shared" si="0"/>
        <v>21.5</v>
      </c>
      <c r="E27" s="39">
        <f>('січень 2017'!E27+'лютий 2017'!E27+'березень 2017'!E27)/2</f>
        <v>21.5</v>
      </c>
      <c r="F27" s="39">
        <f>('січень 2017'!F27+'лютий 2017'!F27+'березень 2017'!F27)/2</f>
        <v>0</v>
      </c>
      <c r="G27" s="39">
        <f>('січень 2017'!G27+'лютий 2017'!G27+'березень 2017'!G27)/2</f>
        <v>0</v>
      </c>
      <c r="H27" s="39">
        <f>('січень 2017'!H27+'лютий 2017'!H27+'березень 2017'!H27)/2</f>
        <v>0</v>
      </c>
      <c r="I27" s="39">
        <f t="shared" si="2"/>
        <v>0</v>
      </c>
      <c r="J27" s="39">
        <f>('січень 2017'!J27+'лютий 2017'!J27+'березень 2017'!J27)/2</f>
        <v>0</v>
      </c>
      <c r="K27" s="39">
        <f>('січень 2017'!K27+'лютий 2017'!K27+'березень 2017'!K27)/2</f>
        <v>0</v>
      </c>
      <c r="L27" s="39">
        <f>('січень 2017'!L27+'лютий 2017'!L27+'березень 2017'!L27)/2</f>
        <v>0</v>
      </c>
      <c r="M27" s="28">
        <f>'січень 2017'!M27+'лютий 2017'!M27+'березень 2017'!M27</f>
        <v>739</v>
      </c>
      <c r="N27" s="6">
        <f>'січень 2017'!N27+'лютий 2017'!N27+'березень 2017'!N27</f>
        <v>6640.1</v>
      </c>
      <c r="O27" s="28"/>
      <c r="P27" s="5"/>
      <c r="Q27" s="6"/>
      <c r="R27" s="7">
        <f>'січень 2017'!R27+'лютий 2017'!R27+'березень 2017'!R27</f>
        <v>15</v>
      </c>
      <c r="S27" s="35">
        <f>'січень 2017'!S27+'лютий 2017'!S27+'березень 2017'!S27</f>
        <v>81</v>
      </c>
      <c r="T27" s="29">
        <f>'січень 2017'!T27+'лютий 2017'!T27+'березень 2017'!T27</f>
        <v>29</v>
      </c>
    </row>
    <row r="28" spans="1:20" ht="15">
      <c r="A28" s="4">
        <v>22</v>
      </c>
      <c r="B28" s="9" t="s">
        <v>17</v>
      </c>
      <c r="C28" s="41">
        <f t="shared" si="1"/>
        <v>31.5</v>
      </c>
      <c r="D28" s="41">
        <f t="shared" si="0"/>
        <v>31.5</v>
      </c>
      <c r="E28" s="39">
        <f>('січень 2017'!E28+'лютий 2017'!E28+'березень 2017'!E28)/2</f>
        <v>31.5</v>
      </c>
      <c r="F28" s="39">
        <f>('січень 2017'!F28+'лютий 2017'!F28+'березень 2017'!F28)/2</f>
        <v>0</v>
      </c>
      <c r="G28" s="39">
        <f>('січень 2017'!G28+'лютий 2017'!G28+'березень 2017'!G28)/2</f>
        <v>0</v>
      </c>
      <c r="H28" s="39">
        <f>('січень 2017'!H28+'лютий 2017'!H28+'березень 2017'!H28)/2</f>
        <v>0</v>
      </c>
      <c r="I28" s="39">
        <f t="shared" si="2"/>
        <v>0</v>
      </c>
      <c r="J28" s="39">
        <f>('січень 2017'!J28+'лютий 2017'!J28+'березень 2017'!J28)/2</f>
        <v>0</v>
      </c>
      <c r="K28" s="39">
        <f>('січень 2017'!K28+'лютий 2017'!K28+'березень 2017'!K28)/2</f>
        <v>0</v>
      </c>
      <c r="L28" s="39">
        <f>('січень 2017'!L28+'лютий 2017'!L28+'березень 2017'!L28)/2</f>
        <v>0</v>
      </c>
      <c r="M28" s="28">
        <f>'січень 2017'!M28+'лютий 2017'!M28+'березень 2017'!M28</f>
        <v>1060</v>
      </c>
      <c r="N28" s="6">
        <f>'січень 2017'!N28+'лютий 2017'!N28+'березень 2017'!N28</f>
        <v>9948.07</v>
      </c>
      <c r="O28" s="28"/>
      <c r="P28" s="5"/>
      <c r="Q28" s="6"/>
      <c r="R28" s="7">
        <f>'січень 2017'!R28+'лютий 2017'!R28+'березень 2017'!R28</f>
        <v>15</v>
      </c>
      <c r="S28" s="35">
        <f>'січень 2017'!S28+'лютий 2017'!S28+'березень 2017'!S28</f>
        <v>81</v>
      </c>
      <c r="T28" s="29">
        <f>'січень 2017'!T28+'лютий 2017'!T28+'березень 2017'!T28</f>
        <v>30</v>
      </c>
    </row>
    <row r="29" spans="1:20" ht="15">
      <c r="A29" s="4">
        <v>23</v>
      </c>
      <c r="B29" s="9" t="s">
        <v>71</v>
      </c>
      <c r="C29" s="41">
        <f t="shared" si="1"/>
        <v>23</v>
      </c>
      <c r="D29" s="41">
        <f t="shared" si="0"/>
        <v>23</v>
      </c>
      <c r="E29" s="39">
        <f>('січень 2017'!E29+'лютий 2017'!E29+'березень 2017'!E29)/2</f>
        <v>23</v>
      </c>
      <c r="F29" s="39">
        <f>('січень 2017'!F29+'лютий 2017'!F29+'березень 2017'!F29)/2</f>
        <v>0</v>
      </c>
      <c r="G29" s="39">
        <f>('січень 2017'!G29+'лютий 2017'!G29+'березень 2017'!G29)/2</f>
        <v>0</v>
      </c>
      <c r="H29" s="39">
        <f>('січень 2017'!H29+'лютий 2017'!H29+'березень 2017'!H29)/2</f>
        <v>0</v>
      </c>
      <c r="I29" s="39">
        <f t="shared" si="2"/>
        <v>0</v>
      </c>
      <c r="J29" s="39">
        <f>('січень 2017'!J29+'лютий 2017'!J29+'березень 2017'!J29)/2</f>
        <v>0</v>
      </c>
      <c r="K29" s="39">
        <f>('січень 2017'!K29+'лютий 2017'!K29+'березень 2017'!K29)/2</f>
        <v>0</v>
      </c>
      <c r="L29" s="39">
        <f>('січень 2017'!L29+'лютий 2017'!L29+'березень 2017'!L29)/2</f>
        <v>0</v>
      </c>
      <c r="M29" s="28">
        <f>'січень 2017'!M29+'лютий 2017'!M29+'березень 2017'!M29</f>
        <v>953</v>
      </c>
      <c r="N29" s="6">
        <f>'січень 2017'!N29+'лютий 2017'!N29+'березень 2017'!N29</f>
        <v>9425.2</v>
      </c>
      <c r="O29" s="28"/>
      <c r="P29" s="5"/>
      <c r="Q29" s="6"/>
      <c r="R29" s="7">
        <f>'січень 2017'!R29+'лютий 2017'!R29+'березень 2017'!R29</f>
        <v>10</v>
      </c>
      <c r="S29" s="35">
        <f>'січень 2017'!S29+'лютий 2017'!S29+'березень 2017'!S29</f>
        <v>54</v>
      </c>
      <c r="T29" s="29">
        <f>'січень 2017'!T29+'лютий 2017'!T29+'березень 2017'!T29</f>
        <v>20</v>
      </c>
    </row>
    <row r="30" spans="1:20" ht="15">
      <c r="A30" s="4">
        <v>24</v>
      </c>
      <c r="B30" s="9" t="s">
        <v>48</v>
      </c>
      <c r="C30" s="41">
        <f t="shared" si="1"/>
        <v>15.5</v>
      </c>
      <c r="D30" s="41">
        <f t="shared" si="0"/>
        <v>15.5</v>
      </c>
      <c r="E30" s="39">
        <f>('січень 2017'!E30+'лютий 2017'!E30+'березень 2017'!E30)/2</f>
        <v>15.5</v>
      </c>
      <c r="F30" s="39">
        <f>('січень 2017'!F30+'лютий 2017'!F30+'березень 2017'!F30)/2</f>
        <v>0</v>
      </c>
      <c r="G30" s="39">
        <f>('січень 2017'!G30+'лютий 2017'!G30+'березень 2017'!G30)/2</f>
        <v>0</v>
      </c>
      <c r="H30" s="39">
        <f>('січень 2017'!H30+'лютий 2017'!H30+'березень 2017'!H30)/2</f>
        <v>0</v>
      </c>
      <c r="I30" s="39">
        <f t="shared" si="2"/>
        <v>0</v>
      </c>
      <c r="J30" s="39">
        <f>('січень 2017'!J30+'лютий 2017'!J30+'березень 2017'!J30)/2</f>
        <v>0</v>
      </c>
      <c r="K30" s="39">
        <f>('січень 2017'!K30+'лютий 2017'!K30+'березень 2017'!K30)/2</f>
        <v>0</v>
      </c>
      <c r="L30" s="39">
        <f>('січень 2017'!L30+'лютий 2017'!L30+'березень 2017'!L30)/2</f>
        <v>0</v>
      </c>
      <c r="M30" s="28">
        <f>'січень 2017'!M30+'лютий 2017'!M30+'березень 2017'!M30</f>
        <v>503</v>
      </c>
      <c r="N30" s="6">
        <f>'січень 2017'!N30+'лютий 2017'!N30+'березень 2017'!N30</f>
        <v>4522.16</v>
      </c>
      <c r="O30" s="28">
        <f>('січень 2017'!O30+'лютий 2017'!O30+'березень 2017'!O30)/3</f>
        <v>30</v>
      </c>
      <c r="P30" s="5">
        <f>'січень 2017'!P30+'лютий 2017'!P30+'березень 2017'!P30</f>
        <v>697</v>
      </c>
      <c r="Q30" s="6">
        <f>'січень 2017'!Q30+'лютий 2017'!Q30+'березень 2017'!Q30</f>
        <v>11550.18</v>
      </c>
      <c r="R30" s="7">
        <f>'січень 2017'!R30+'лютий 2017'!R30+'березень 2017'!R30</f>
        <v>15</v>
      </c>
      <c r="S30" s="35">
        <f>'січень 2017'!S30+'лютий 2017'!S30+'березень 2017'!S30</f>
        <v>81</v>
      </c>
      <c r="T30" s="29">
        <f>'січень 2017'!T30+'лютий 2017'!T30+'березень 2017'!T30</f>
        <v>30</v>
      </c>
    </row>
    <row r="31" spans="1:20" ht="15">
      <c r="A31" s="4">
        <v>25</v>
      </c>
      <c r="B31" s="9" t="s">
        <v>18</v>
      </c>
      <c r="C31" s="41">
        <f t="shared" si="1"/>
        <v>11</v>
      </c>
      <c r="D31" s="41">
        <f t="shared" si="0"/>
        <v>11</v>
      </c>
      <c r="E31" s="39">
        <f>('січень 2017'!E31+'лютий 2017'!E31+'березень 2017'!E31)/2</f>
        <v>11</v>
      </c>
      <c r="F31" s="39">
        <f>('січень 2017'!F31+'лютий 2017'!F31+'березень 2017'!F31)/2</f>
        <v>0</v>
      </c>
      <c r="G31" s="39">
        <f>('січень 2017'!G31+'лютий 2017'!G31+'березень 2017'!G31)/2</f>
        <v>0</v>
      </c>
      <c r="H31" s="39">
        <f>('січень 2017'!H31+'лютий 2017'!H31+'березень 2017'!H31)/2</f>
        <v>0</v>
      </c>
      <c r="I31" s="39">
        <f t="shared" si="2"/>
        <v>0</v>
      </c>
      <c r="J31" s="39">
        <f>('січень 2017'!J31+'лютий 2017'!J31+'березень 2017'!J31)/2</f>
        <v>0</v>
      </c>
      <c r="K31" s="39">
        <f>('січень 2017'!K31+'лютий 2017'!K31+'березень 2017'!K31)/2</f>
        <v>0</v>
      </c>
      <c r="L31" s="39">
        <f>('січень 2017'!L31+'лютий 2017'!L31+'березень 2017'!L31)/2</f>
        <v>0</v>
      </c>
      <c r="M31" s="28">
        <f>'січень 2017'!M31+'лютий 2017'!M31+'березень 2017'!M31</f>
        <v>439</v>
      </c>
      <c r="N31" s="6">
        <f>'січень 2017'!N31+'лютий 2017'!N31+'березень 2017'!N31</f>
        <v>1715.56</v>
      </c>
      <c r="O31" s="28"/>
      <c r="P31" s="5"/>
      <c r="Q31" s="6"/>
      <c r="R31" s="7">
        <f>'січень 2017'!R31+'лютий 2017'!R31+'березень 2017'!R31</f>
        <v>8</v>
      </c>
      <c r="S31" s="35">
        <f>'січень 2017'!S31+'лютий 2017'!S31+'березень 2017'!S31</f>
        <v>43.2</v>
      </c>
      <c r="T31" s="29">
        <f>'січень 2017'!T31+'лютий 2017'!T31+'березень 2017'!T31</f>
        <v>16</v>
      </c>
    </row>
    <row r="32" spans="1:20" ht="15">
      <c r="A32" s="4">
        <v>26</v>
      </c>
      <c r="B32" s="9" t="s">
        <v>50</v>
      </c>
      <c r="C32" s="41">
        <f t="shared" si="1"/>
        <v>1</v>
      </c>
      <c r="D32" s="41">
        <f t="shared" si="0"/>
        <v>1</v>
      </c>
      <c r="E32" s="39">
        <f>('січень 2017'!E32+'лютий 2017'!E32+'березень 2017'!E32)/2</f>
        <v>1</v>
      </c>
      <c r="F32" s="39">
        <f>('січень 2017'!F32+'лютий 2017'!F32+'березень 2017'!F32)/2</f>
        <v>0</v>
      </c>
      <c r="G32" s="39">
        <f>('січень 2017'!G32+'лютий 2017'!G32+'березень 2017'!G32)/2</f>
        <v>0</v>
      </c>
      <c r="H32" s="39">
        <f>('січень 2017'!H32+'лютий 2017'!H32+'березень 2017'!H32)/2</f>
        <v>0</v>
      </c>
      <c r="I32" s="39">
        <f t="shared" si="2"/>
        <v>0</v>
      </c>
      <c r="J32" s="39">
        <f>('січень 2017'!J32+'лютий 2017'!J32+'березень 2017'!J32)/2</f>
        <v>0</v>
      </c>
      <c r="K32" s="39">
        <f>('січень 2017'!K32+'лютий 2017'!K32+'березень 2017'!K32)/2</f>
        <v>0</v>
      </c>
      <c r="L32" s="39">
        <f>('січень 2017'!L32+'лютий 2017'!L32+'березень 2017'!L32)/2</f>
        <v>0</v>
      </c>
      <c r="M32" s="28">
        <f>'січень 2017'!M32+'лютий 2017'!M32+'березень 2017'!M32</f>
        <v>42</v>
      </c>
      <c r="N32" s="6">
        <f>'січень 2017'!N32+'лютий 2017'!N32+'березень 2017'!N32</f>
        <v>270.96</v>
      </c>
      <c r="O32" s="28">
        <f>('січень 2017'!O32+'лютий 2017'!O32+'березень 2017'!O32)/3</f>
        <v>16</v>
      </c>
      <c r="P32" s="5">
        <f>'січень 2017'!P32+'лютий 2017'!P32+'березень 2017'!P32</f>
        <v>560</v>
      </c>
      <c r="Q32" s="6">
        <f>'січень 2017'!Q32+'лютий 2017'!Q32+'березень 2017'!Q32</f>
        <v>10114.89</v>
      </c>
      <c r="R32" s="7">
        <f>'січень 2017'!R32+'лютий 2017'!R32+'березень 2017'!R32</f>
        <v>5</v>
      </c>
      <c r="S32" s="35">
        <f>'січень 2017'!S32+'лютий 2017'!S32+'березень 2017'!S32</f>
        <v>27</v>
      </c>
      <c r="T32" s="29">
        <f>'січень 2017'!T32+'лютий 2017'!T32+'березень 2017'!T32</f>
        <v>10</v>
      </c>
    </row>
    <row r="33" spans="1:20" ht="15">
      <c r="A33" s="4">
        <v>27</v>
      </c>
      <c r="B33" s="9" t="s">
        <v>19</v>
      </c>
      <c r="C33" s="41">
        <f t="shared" si="1"/>
        <v>13.5</v>
      </c>
      <c r="D33" s="41">
        <f t="shared" si="0"/>
        <v>13.5</v>
      </c>
      <c r="E33" s="39">
        <f>('січень 2017'!E33+'лютий 2017'!E33+'березень 2017'!E33)/2</f>
        <v>13.5</v>
      </c>
      <c r="F33" s="39">
        <f>('січень 2017'!F33+'лютий 2017'!F33+'березень 2017'!F33)/2</f>
        <v>0</v>
      </c>
      <c r="G33" s="39">
        <f>('січень 2017'!G33+'лютий 2017'!G33+'березень 2017'!G33)/2</f>
        <v>0</v>
      </c>
      <c r="H33" s="39">
        <f>('січень 2017'!H33+'лютий 2017'!H33+'березень 2017'!H33)/2</f>
        <v>0</v>
      </c>
      <c r="I33" s="39">
        <f t="shared" si="2"/>
        <v>0</v>
      </c>
      <c r="J33" s="39">
        <f>('січень 2017'!J33+'лютий 2017'!J33+'березень 2017'!J33)/2</f>
        <v>0</v>
      </c>
      <c r="K33" s="39">
        <f>('січень 2017'!K33+'лютий 2017'!K33+'березень 2017'!K33)/2</f>
        <v>0</v>
      </c>
      <c r="L33" s="39">
        <f>('січень 2017'!L33+'лютий 2017'!L33+'березень 2017'!L33)/2</f>
        <v>0</v>
      </c>
      <c r="M33" s="28">
        <f>'січень 2017'!M33+'лютий 2017'!M33+'березень 2017'!M33</f>
        <v>472</v>
      </c>
      <c r="N33" s="6">
        <f>'січень 2017'!N33+'лютий 2017'!N33+'березень 2017'!N33</f>
        <v>4446.43</v>
      </c>
      <c r="O33" s="28">
        <f>('січень 2017'!O33+'лютий 2017'!O33+'березень 2017'!O33)/3</f>
        <v>53</v>
      </c>
      <c r="P33" s="5">
        <f>'січень 2017'!P33+'лютий 2017'!P33+'березень 2017'!P33</f>
        <v>1703</v>
      </c>
      <c r="Q33" s="6">
        <f>'січень 2017'!Q33+'лютий 2017'!Q33+'березень 2017'!Q33</f>
        <v>28947.190000000002</v>
      </c>
      <c r="R33" s="7">
        <f>'січень 2017'!R33+'лютий 2017'!R33+'березень 2017'!R33</f>
        <v>14</v>
      </c>
      <c r="S33" s="35">
        <f>'січень 2017'!S33+'лютий 2017'!S33+'березень 2017'!S33</f>
        <v>75.6</v>
      </c>
      <c r="T33" s="29">
        <f>'січень 2017'!T33+'лютий 2017'!T33+'березень 2017'!T33</f>
        <v>28</v>
      </c>
    </row>
    <row r="34" spans="1:20" ht="15">
      <c r="A34" s="5">
        <v>28</v>
      </c>
      <c r="B34" s="9" t="s">
        <v>20</v>
      </c>
      <c r="C34" s="41">
        <f t="shared" si="1"/>
        <v>0</v>
      </c>
      <c r="D34" s="41">
        <f t="shared" si="0"/>
        <v>0</v>
      </c>
      <c r="E34" s="39">
        <f>('січень 2017'!E34+'лютий 2017'!E34+'березень 2017'!E34)/2</f>
        <v>0</v>
      </c>
      <c r="F34" s="39">
        <f>('січень 2017'!F34+'лютий 2017'!F34+'березень 2017'!F34)/2</f>
        <v>0</v>
      </c>
      <c r="G34" s="39">
        <f>('січень 2017'!G34+'лютий 2017'!G34+'березень 2017'!G34)/2</f>
        <v>0</v>
      </c>
      <c r="H34" s="39">
        <f>('січень 2017'!H34+'лютий 2017'!H34+'березень 2017'!H34)/2</f>
        <v>0</v>
      </c>
      <c r="I34" s="39">
        <f t="shared" si="2"/>
        <v>0</v>
      </c>
      <c r="J34" s="39">
        <f>('січень 2017'!J34+'лютий 2017'!J34+'березень 2017'!J34)/2</f>
        <v>0</v>
      </c>
      <c r="K34" s="39">
        <f>('січень 2017'!K34+'лютий 2017'!K34+'березень 2017'!K34)/2</f>
        <v>0</v>
      </c>
      <c r="L34" s="39">
        <f>('січень 2017'!L34+'лютий 2017'!L34+'березень 2017'!L34)/2</f>
        <v>0</v>
      </c>
      <c r="M34" s="28">
        <f>'січень 2017'!M34+'лютий 2017'!M34+'березень 2017'!M34</f>
        <v>0</v>
      </c>
      <c r="N34" s="6">
        <f>'січень 2017'!N34+'лютий 2017'!N34+'березень 2017'!N34</f>
        <v>0</v>
      </c>
      <c r="O34" s="28"/>
      <c r="P34" s="5"/>
      <c r="Q34" s="6"/>
      <c r="R34" s="7">
        <f>'січень 2017'!R34+'лютий 2017'!R34+'березень 2017'!R34</f>
        <v>6</v>
      </c>
      <c r="S34" s="35">
        <f>'січень 2017'!S34+'лютий 2017'!S34+'березень 2017'!S34</f>
        <v>32.4</v>
      </c>
      <c r="T34" s="29">
        <f>'січень 2017'!T34+'лютий 2017'!T34+'березень 2017'!T34</f>
        <v>12</v>
      </c>
    </row>
    <row r="35" spans="1:20" ht="15">
      <c r="A35" s="5"/>
      <c r="B35" s="48" t="s">
        <v>58</v>
      </c>
      <c r="C35" s="66">
        <f aca="true" t="shared" si="3" ref="C35:T35">SUM(C7:C34)</f>
        <v>789.8333333333334</v>
      </c>
      <c r="D35" s="49">
        <f t="shared" si="3"/>
        <v>770.8333333333334</v>
      </c>
      <c r="E35" s="49">
        <f t="shared" si="3"/>
        <v>766.8333333333334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</v>
      </c>
      <c r="J35" s="49">
        <f t="shared" si="3"/>
        <v>2</v>
      </c>
      <c r="K35" s="49">
        <f t="shared" si="3"/>
        <v>15</v>
      </c>
      <c r="L35" s="49">
        <f t="shared" si="3"/>
        <v>2</v>
      </c>
      <c r="M35" s="66">
        <f t="shared" si="3"/>
        <v>27465</v>
      </c>
      <c r="N35" s="67">
        <f t="shared" si="3"/>
        <v>247841.81</v>
      </c>
      <c r="O35" s="66">
        <f t="shared" si="3"/>
        <v>383</v>
      </c>
      <c r="P35" s="66">
        <f t="shared" si="3"/>
        <v>12282</v>
      </c>
      <c r="Q35" s="67">
        <f t="shared" si="3"/>
        <v>203294.90000000002</v>
      </c>
      <c r="R35" s="66">
        <f t="shared" si="3"/>
        <v>727</v>
      </c>
      <c r="S35" s="67">
        <f t="shared" si="3"/>
        <v>3925.8</v>
      </c>
      <c r="T35" s="66">
        <f t="shared" si="3"/>
        <v>1524</v>
      </c>
    </row>
    <row r="36" spans="1:20" ht="16.5" customHeight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  <c r="R36" s="138"/>
      <c r="S36" s="138"/>
      <c r="T36" s="60"/>
    </row>
    <row r="37" spans="1:19" ht="18" customHeight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  <c r="R37" s="127"/>
      <c r="S37" s="128"/>
    </row>
    <row r="38" spans="1:19" ht="15" customHeight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  <c r="R38" s="127"/>
      <c r="S38" s="129"/>
    </row>
    <row r="39" spans="1:19" ht="28.5" customHeight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  <c r="R39" s="127"/>
      <c r="S39" s="129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39">
        <f>('січень 2017'!O40+'лютий 2017'!O40+'березень 2017'!O40)/3</f>
        <v>50.333333333333336</v>
      </c>
      <c r="P40" s="17">
        <f>'січень 2017'!P40+'лютий 2017'!P40+'березень 2017'!P40</f>
        <v>1721</v>
      </c>
      <c r="Q40" s="18">
        <f>'січень 2017'!Q40+'лютий 2017'!Q40+'березень 2017'!Q40</f>
        <v>29564.309999999998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39">
        <f>('січень 2017'!O41+'лютий 2017'!O41+'березень 2017'!O41)/3</f>
        <v>222</v>
      </c>
      <c r="P41" s="17">
        <f>'січень 2017'!P41+'лютий 2017'!P41+'березень 2017'!P41</f>
        <v>6967</v>
      </c>
      <c r="Q41" s="18">
        <f>'січень 2017'!Q41+'лютий 2017'!Q41+'березень 2017'!Q41</f>
        <v>115447.87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39">
        <f>('січень 2017'!O42+'лютий 2017'!O42+'березень 2017'!O42)/3</f>
        <v>85.66666666666667</v>
      </c>
      <c r="P42" s="17">
        <f>'січень 2017'!P42+'лютий 2017'!P42+'березень 2017'!P42</f>
        <v>3120</v>
      </c>
      <c r="Q42" s="18">
        <f>'січень 2017'!Q42+'лютий 2017'!Q42+'березень 2017'!Q42</f>
        <v>50759.399999999994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39">
        <f>('січень 2017'!O43+'лютий 2017'!O43+'березень 2017'!O43)/3</f>
        <v>126</v>
      </c>
      <c r="P43" s="17">
        <f>'січень 2017'!P43+'лютий 2017'!P43+'березень 2017'!P43</f>
        <v>4360</v>
      </c>
      <c r="Q43" s="18">
        <f>'січень 2017'!Q43+'лютий 2017'!Q43+'березень 2017'!Q43</f>
        <v>74742.70000000001</v>
      </c>
      <c r="R43" s="44"/>
      <c r="S43" s="44"/>
    </row>
    <row r="44" spans="1:19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39">
        <f>('січень 2017'!O44+'лютий 2017'!O44+'березень 2017'!O44)/3</f>
        <v>58</v>
      </c>
      <c r="P44" s="17">
        <f>'січень 2017'!P44+'лютий 2017'!P44+'березень 2017'!P44</f>
        <v>2077</v>
      </c>
      <c r="Q44" s="18">
        <f>'січень 2017'!Q44+'лютий 2017'!Q44+'березень 2017'!Q44</f>
        <v>32635.43</v>
      </c>
      <c r="R44" s="44"/>
      <c r="S44" s="4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39">
        <f>('січень 2017'!O45+'лютий 2017'!O45+'березень 2017'!O45)/3</f>
        <v>23</v>
      </c>
      <c r="P45" s="17">
        <f>'січень 2017'!P45+'лютий 2017'!P45+'березень 2017'!P45</f>
        <v>728</v>
      </c>
      <c r="Q45" s="18">
        <f>'січень 2017'!Q45+'лютий 2017'!Q45+'березень 2017'!Q45</f>
        <v>12515.8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39">
        <f>('січень 2017'!O46+'лютий 2017'!O46+'березень 2017'!O46)/3</f>
        <v>52.333333333333336</v>
      </c>
      <c r="P46" s="17">
        <f>'січень 2017'!P46+'лютий 2017'!P46+'березень 2017'!P46</f>
        <v>2214</v>
      </c>
      <c r="Q46" s="18">
        <f>'січень 2017'!Q46+'лютий 2017'!Q46+'березень 2017'!Q46</f>
        <v>34983.04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39">
        <f>('січень 2017'!O47+'лютий 2017'!O47+'березень 2017'!O47)/3</f>
        <v>50</v>
      </c>
      <c r="P47" s="17">
        <f>'січень 2017'!P47+'лютий 2017'!P47+'березень 2017'!P47</f>
        <v>1735</v>
      </c>
      <c r="Q47" s="18">
        <f>'січень 2017'!Q47+'лютий 2017'!Q47+'березень 2017'!Q47</f>
        <v>29477.229999999996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39">
        <f>('січень 2017'!O48+'лютий 2017'!O48+'березень 2017'!O48)/3</f>
        <v>26.666666666666668</v>
      </c>
      <c r="P48" s="17">
        <f>'січень 2017'!P48+'лютий 2017'!P48+'березень 2017'!P48</f>
        <v>1297</v>
      </c>
      <c r="Q48" s="18">
        <f>'січень 2017'!Q48+'лютий 2017'!Q48+'березень 2017'!Q48</f>
        <v>21628.77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68">
        <f>SUM(O40:O48)</f>
        <v>694</v>
      </c>
      <c r="P49" s="68">
        <f>SUM(P40:P48)</f>
        <v>24219</v>
      </c>
      <c r="Q49" s="69">
        <f>SUM(Q40:Q48)</f>
        <v>401754.55</v>
      </c>
      <c r="R49" s="52"/>
      <c r="S49" s="52"/>
      <c r="T49" s="21"/>
    </row>
    <row r="50" spans="18:19" ht="15">
      <c r="R50" s="2"/>
      <c r="S50" s="2"/>
    </row>
    <row r="51" spans="2:19" ht="15">
      <c r="B51" s="155" t="s">
        <v>79</v>
      </c>
      <c r="C51" s="155"/>
      <c r="D51" s="155"/>
      <c r="E51" s="155"/>
      <c r="F51" s="155"/>
      <c r="G51" s="155"/>
      <c r="H51" s="155"/>
      <c r="I51" s="155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48" t="s">
        <v>33</v>
      </c>
      <c r="F53" s="14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f>('лютий 2017'!C54+'березень 2017'!C54)/2</f>
        <v>2</v>
      </c>
      <c r="D54" s="5">
        <f>'лютий 2017'!D54+'березень 2017'!D54</f>
        <v>66</v>
      </c>
      <c r="E54" s="156">
        <f>'лютий 2017'!E54:F54+'березень 2017'!E54:F54</f>
        <v>600.95</v>
      </c>
      <c r="F54" s="156"/>
      <c r="G54" s="157" t="s">
        <v>80</v>
      </c>
      <c r="H54" s="158"/>
      <c r="I54" s="158"/>
      <c r="J54" s="158"/>
      <c r="K54" s="158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28">
        <f>('лютий 2017'!C55+'березень 2017'!C55)/2</f>
        <v>2</v>
      </c>
      <c r="D55" s="5">
        <f>'лютий 2017'!D55+'березень 2017'!D55</f>
        <v>54</v>
      </c>
      <c r="E55" s="156">
        <f>'лютий 2017'!E55:F55+'березень 2017'!E55:F55</f>
        <v>502.72999999999996</v>
      </c>
      <c r="F55" s="156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28">
        <f>('лютий 2017'!C56+'березень 2017'!C56)/2</f>
        <v>2</v>
      </c>
      <c r="D56" s="5">
        <f>'лютий 2017'!D56+'березень 2017'!D56</f>
        <v>65</v>
      </c>
      <c r="E56" s="156">
        <f>'лютий 2017'!E56:F56+'березень 2017'!E56:F56</f>
        <v>576.52</v>
      </c>
      <c r="F56" s="156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68">
        <f>SUM(D54:D56)</f>
        <v>185</v>
      </c>
      <c r="E57" s="185">
        <f>SUM(E54:E56)</f>
        <v>1680.2</v>
      </c>
      <c r="F57" s="185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sheetProtection/>
  <mergeCells count="57">
    <mergeCell ref="B51:I51"/>
    <mergeCell ref="E53:F53"/>
    <mergeCell ref="E54:F54"/>
    <mergeCell ref="E55:F55"/>
    <mergeCell ref="G54:K54"/>
    <mergeCell ref="D38:D39"/>
    <mergeCell ref="I38:I39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I5:I6"/>
    <mergeCell ref="G38:G39"/>
    <mergeCell ref="H38:H39"/>
    <mergeCell ref="C4:C6"/>
    <mergeCell ref="E5:E6"/>
    <mergeCell ref="N4:N6"/>
    <mergeCell ref="A36:A39"/>
    <mergeCell ref="B36:B39"/>
    <mergeCell ref="C36:N36"/>
    <mergeCell ref="C37:C39"/>
    <mergeCell ref="I37:L37"/>
    <mergeCell ref="P37:P39"/>
    <mergeCell ref="Q37:Q39"/>
    <mergeCell ref="N37:N39"/>
    <mergeCell ref="O36:Q36"/>
    <mergeCell ref="J38:J39"/>
    <mergeCell ref="D37:H37"/>
    <mergeCell ref="M37:M39"/>
    <mergeCell ref="K38:K39"/>
    <mergeCell ref="E38:E39"/>
    <mergeCell ref="F38:F39"/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4:T29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00390625" style="3" customWidth="1"/>
    <col min="4" max="4" width="7.7109375" style="2" customWidth="1"/>
    <col min="5" max="5" width="11.140625" style="2" customWidth="1"/>
    <col min="6" max="6" width="5.71093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7.7109375" style="2" customWidth="1"/>
    <col min="12" max="12" width="9.8515625" style="2" customWidth="1"/>
    <col min="13" max="13" width="6.28125" style="2" customWidth="1"/>
    <col min="14" max="14" width="10.00390625" style="2" customWidth="1"/>
    <col min="15" max="15" width="5.8515625" style="2" customWidth="1"/>
    <col min="16" max="16" width="8.8515625" style="2" customWidth="1"/>
    <col min="17" max="17" width="10.2812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15" t="s">
        <v>84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17" t="s">
        <v>41</v>
      </c>
      <c r="B6" s="100" t="s">
        <v>42</v>
      </c>
      <c r="C6" s="144" t="s">
        <v>77</v>
      </c>
      <c r="D6" s="144"/>
      <c r="E6" s="144"/>
      <c r="F6" s="144"/>
      <c r="G6" s="144"/>
      <c r="H6" s="144"/>
      <c r="I6" s="144"/>
      <c r="J6" s="139" t="s">
        <v>44</v>
      </c>
      <c r="K6" s="139"/>
      <c r="L6" s="139"/>
      <c r="M6" s="143" t="s">
        <v>40</v>
      </c>
      <c r="N6" s="143"/>
      <c r="O6" s="143"/>
      <c r="P6" s="143"/>
      <c r="Q6" s="143"/>
      <c r="R6" s="23"/>
      <c r="S6" s="23"/>
    </row>
    <row r="7" spans="1:19" ht="12.75" customHeight="1">
      <c r="A7" s="117"/>
      <c r="B7" s="100"/>
      <c r="C7" s="139" t="s">
        <v>38</v>
      </c>
      <c r="D7" s="139"/>
      <c r="E7" s="139"/>
      <c r="F7" s="139" t="s">
        <v>39</v>
      </c>
      <c r="G7" s="139"/>
      <c r="H7" s="139"/>
      <c r="I7" s="100" t="s">
        <v>75</v>
      </c>
      <c r="J7" s="139"/>
      <c r="K7" s="139"/>
      <c r="L7" s="139"/>
      <c r="M7" s="143"/>
      <c r="N7" s="143"/>
      <c r="O7" s="143"/>
      <c r="P7" s="143"/>
      <c r="Q7" s="143"/>
      <c r="R7" s="24"/>
      <c r="S7" s="24"/>
    </row>
    <row r="8" spans="1:19" ht="12.75" customHeight="1">
      <c r="A8" s="117"/>
      <c r="B8" s="100"/>
      <c r="C8" s="100" t="s">
        <v>43</v>
      </c>
      <c r="D8" s="139" t="s">
        <v>37</v>
      </c>
      <c r="E8" s="100" t="s">
        <v>33</v>
      </c>
      <c r="F8" s="100" t="s">
        <v>43</v>
      </c>
      <c r="G8" s="139" t="s">
        <v>37</v>
      </c>
      <c r="H8" s="100" t="s">
        <v>33</v>
      </c>
      <c r="I8" s="100"/>
      <c r="J8" s="140" t="s">
        <v>43</v>
      </c>
      <c r="K8" s="120" t="s">
        <v>37</v>
      </c>
      <c r="L8" s="109" t="s">
        <v>33</v>
      </c>
      <c r="M8" s="100" t="s">
        <v>45</v>
      </c>
      <c r="N8" s="100" t="s">
        <v>33</v>
      </c>
      <c r="O8" s="100" t="s">
        <v>52</v>
      </c>
      <c r="P8" s="100" t="s">
        <v>33</v>
      </c>
      <c r="Q8" s="142" t="s">
        <v>76</v>
      </c>
      <c r="R8" s="128"/>
      <c r="S8" s="141"/>
    </row>
    <row r="9" spans="1:19" ht="34.5" customHeight="1">
      <c r="A9" s="117"/>
      <c r="B9" s="100"/>
      <c r="C9" s="100"/>
      <c r="D9" s="139"/>
      <c r="E9" s="100"/>
      <c r="F9" s="100"/>
      <c r="G9" s="139"/>
      <c r="H9" s="100"/>
      <c r="I9" s="100"/>
      <c r="J9" s="140"/>
      <c r="K9" s="121"/>
      <c r="L9" s="118"/>
      <c r="M9" s="100"/>
      <c r="N9" s="100"/>
      <c r="O9" s="100"/>
      <c r="P9" s="100"/>
      <c r="Q9" s="142"/>
      <c r="R9" s="128"/>
      <c r="S9" s="141"/>
    </row>
    <row r="10" spans="1:20" ht="15">
      <c r="A10" s="4">
        <v>27</v>
      </c>
      <c r="B10" s="62" t="s">
        <v>19</v>
      </c>
      <c r="C10" s="71">
        <f>('лютий(платн)'!C33+'березень(платн)'!C36)/2</f>
        <v>30</v>
      </c>
      <c r="D10" s="5">
        <f>'лютий(платн)'!D33+'березень(платн)'!D36</f>
        <v>1185</v>
      </c>
      <c r="E10" s="6">
        <f>'лютий(платн)'!E33+'березень(платн)'!E36</f>
        <v>8078.79</v>
      </c>
      <c r="F10" s="28">
        <v>0</v>
      </c>
      <c r="G10" s="28">
        <f>'лютий(платн)'!G33+'березень(платн)'!G36</f>
        <v>0</v>
      </c>
      <c r="H10" s="5">
        <f>'лютий(платн)'!H33+'березень(платн)'!H36</f>
        <v>0</v>
      </c>
      <c r="I10" s="6">
        <f>E10+H10</f>
        <v>8078.79</v>
      </c>
      <c r="J10" s="28">
        <f>('лютий(платн)'!J33+'березень(платн)'!J36)/2</f>
        <v>0</v>
      </c>
      <c r="K10" s="28">
        <f>'лютий(платн)'!K33+'березень(платн)'!K36</f>
        <v>0</v>
      </c>
      <c r="L10" s="35">
        <f>'лютий(платн)'!L33+'березень(платн)'!L36</f>
        <v>0</v>
      </c>
      <c r="M10" s="4">
        <f>'лютий(платн)'!M33+'березень(платн)'!M36</f>
        <v>0</v>
      </c>
      <c r="N10" s="4">
        <f>'лютий(платн)'!N33+'березень(платн)'!N36</f>
        <v>0</v>
      </c>
      <c r="O10" s="4">
        <f>'лютий(платн)'!O33+'березень(платн)'!O36</f>
        <v>0</v>
      </c>
      <c r="P10" s="4">
        <f>'лютий(платн)'!P33+'березень(платн)'!P36</f>
        <v>0</v>
      </c>
      <c r="Q10" s="6">
        <f>N10+P10</f>
        <v>0</v>
      </c>
      <c r="R10" s="38"/>
      <c r="S10" s="8"/>
      <c r="T10" s="15"/>
    </row>
    <row r="11" spans="1:20" ht="14.25">
      <c r="A11" s="11"/>
      <c r="B11" s="12" t="s">
        <v>61</v>
      </c>
      <c r="C11" s="70">
        <f aca="true" t="shared" si="0" ref="C11:Q11">SUM(C10:C10)</f>
        <v>30</v>
      </c>
      <c r="D11" s="70">
        <f t="shared" si="0"/>
        <v>1185</v>
      </c>
      <c r="E11" s="72">
        <f t="shared" si="0"/>
        <v>8078.79</v>
      </c>
      <c r="F11" s="73">
        <f t="shared" si="0"/>
        <v>0</v>
      </c>
      <c r="G11" s="73">
        <f t="shared" si="0"/>
        <v>0</v>
      </c>
      <c r="H11" s="72">
        <f t="shared" si="0"/>
        <v>0</v>
      </c>
      <c r="I11" s="72">
        <f t="shared" si="0"/>
        <v>8078.79</v>
      </c>
      <c r="J11" s="73">
        <f t="shared" si="0"/>
        <v>0</v>
      </c>
      <c r="K11" s="70">
        <f t="shared" si="0"/>
        <v>0</v>
      </c>
      <c r="L11" s="72">
        <f t="shared" si="0"/>
        <v>0</v>
      </c>
      <c r="M11" s="70">
        <f t="shared" si="0"/>
        <v>0</v>
      </c>
      <c r="N11" s="72">
        <f t="shared" si="0"/>
        <v>0</v>
      </c>
      <c r="O11" s="73">
        <f t="shared" si="0"/>
        <v>0</v>
      </c>
      <c r="P11" s="72">
        <f t="shared" si="0"/>
        <v>0</v>
      </c>
      <c r="Q11" s="72">
        <f t="shared" si="0"/>
        <v>0</v>
      </c>
      <c r="R11" s="53"/>
      <c r="S11" s="14"/>
      <c r="T11" s="15"/>
    </row>
    <row r="12" spans="3:19" ht="15">
      <c r="C12" s="2"/>
      <c r="E12" s="22"/>
      <c r="F12" s="33"/>
      <c r="G12" s="33"/>
      <c r="J12" s="33"/>
      <c r="K12" s="33"/>
      <c r="N12" s="22"/>
      <c r="O12" s="33"/>
      <c r="P12" s="22"/>
      <c r="Q12" s="22"/>
      <c r="R12" s="44"/>
      <c r="S12" s="8"/>
    </row>
    <row r="13" spans="3:19" ht="15">
      <c r="C13" s="2"/>
      <c r="I13" s="22"/>
      <c r="O13" s="33"/>
      <c r="R13" s="45"/>
      <c r="S13" s="2"/>
    </row>
    <row r="14" spans="3:19" ht="15">
      <c r="C14" s="40"/>
      <c r="E14" s="22"/>
      <c r="F14" s="33"/>
      <c r="G14" s="33"/>
      <c r="J14" s="33"/>
      <c r="K14" s="33"/>
      <c r="N14" s="22"/>
      <c r="O14" s="33"/>
      <c r="P14" s="22"/>
      <c r="Q14" s="22"/>
      <c r="R14" s="45"/>
      <c r="S14" s="2"/>
    </row>
    <row r="15" spans="1:18" ht="15">
      <c r="A15" s="3"/>
      <c r="C15" s="2"/>
      <c r="E15" s="22"/>
      <c r="F15" s="33"/>
      <c r="G15" s="33"/>
      <c r="J15" s="33"/>
      <c r="K15" s="33"/>
      <c r="N15" s="22"/>
      <c r="O15" s="22"/>
      <c r="P15" s="22"/>
      <c r="Q15" s="22"/>
      <c r="R15" s="46"/>
    </row>
    <row r="16" spans="1:18" ht="15">
      <c r="A16" s="3"/>
      <c r="C16" s="2"/>
      <c r="E16" s="22"/>
      <c r="F16" s="33"/>
      <c r="G16" s="33"/>
      <c r="J16" s="33"/>
      <c r="K16" s="33"/>
      <c r="N16" s="22"/>
      <c r="O16" s="22"/>
      <c r="P16" s="22"/>
      <c r="Q16" s="22"/>
      <c r="R16" s="47"/>
    </row>
    <row r="17" spans="1:18" ht="15">
      <c r="A17" s="3"/>
      <c r="D17" s="3"/>
      <c r="E17" s="32"/>
      <c r="F17" s="34"/>
      <c r="G17" s="34"/>
      <c r="H17" s="3"/>
      <c r="I17" s="3"/>
      <c r="J17" s="34"/>
      <c r="K17" s="34"/>
      <c r="L17" s="3"/>
      <c r="M17" s="3"/>
      <c r="N17" s="32"/>
      <c r="O17" s="32"/>
      <c r="P17" s="32"/>
      <c r="Q17" s="32"/>
      <c r="R17" s="46"/>
    </row>
    <row r="18" spans="1:18" ht="15">
      <c r="A18" s="3"/>
      <c r="D18" s="3"/>
      <c r="E18" s="32"/>
      <c r="F18" s="34"/>
      <c r="G18" s="34"/>
      <c r="H18" s="3"/>
      <c r="I18" s="3"/>
      <c r="J18" s="34"/>
      <c r="K18" s="34"/>
      <c r="L18" s="3"/>
      <c r="M18" s="3"/>
      <c r="N18" s="32"/>
      <c r="O18" s="32"/>
      <c r="P18" s="32"/>
      <c r="Q18" s="32"/>
      <c r="R18" s="46"/>
    </row>
    <row r="19" spans="1:18" ht="15">
      <c r="A19" s="3"/>
      <c r="D19" s="3"/>
      <c r="E19" s="3"/>
      <c r="F19" s="3"/>
      <c r="G19" s="3"/>
      <c r="H19" s="3"/>
      <c r="I19" s="3"/>
      <c r="J19" s="34"/>
      <c r="K19" s="34"/>
      <c r="L19" s="3"/>
      <c r="M19" s="3"/>
      <c r="N19" s="3"/>
      <c r="O19" s="3"/>
      <c r="P19" s="3"/>
      <c r="Q19" s="3"/>
      <c r="R19" s="46"/>
    </row>
    <row r="20" spans="1:18" ht="15">
      <c r="A20" s="3"/>
      <c r="D20" s="3"/>
      <c r="E20" s="3"/>
      <c r="F20" s="3"/>
      <c r="G20" s="3"/>
      <c r="H20" s="3"/>
      <c r="I20" s="3"/>
      <c r="J20" s="34"/>
      <c r="K20" s="34"/>
      <c r="L20" s="3"/>
      <c r="M20" s="3"/>
      <c r="N20" s="3"/>
      <c r="O20" s="3"/>
      <c r="P20" s="3"/>
      <c r="Q20" s="3"/>
      <c r="R20" s="46"/>
    </row>
    <row r="21" spans="1:18" ht="15">
      <c r="A21" s="3"/>
      <c r="D21" s="3"/>
      <c r="E21" s="3"/>
      <c r="F21" s="3"/>
      <c r="G21" s="3"/>
      <c r="H21" s="3"/>
      <c r="I21" s="3"/>
      <c r="J21" s="34"/>
      <c r="K21" s="34"/>
      <c r="L21" s="3"/>
      <c r="M21" s="3"/>
      <c r="N21" s="3"/>
      <c r="O21" s="3"/>
      <c r="P21" s="3"/>
      <c r="Q21" s="3"/>
      <c r="R21" s="46"/>
    </row>
    <row r="22" spans="1:18" ht="15">
      <c r="A22" s="3"/>
      <c r="D22" s="3"/>
      <c r="E22" s="3"/>
      <c r="F22" s="3"/>
      <c r="G22" s="3"/>
      <c r="H22" s="3"/>
      <c r="I22" s="3"/>
      <c r="J22" s="34"/>
      <c r="K22" s="34"/>
      <c r="L22" s="3"/>
      <c r="M22" s="3"/>
      <c r="N22" s="3"/>
      <c r="O22" s="3"/>
      <c r="P22" s="3"/>
      <c r="Q22" s="3"/>
      <c r="R22" s="46"/>
    </row>
    <row r="23" spans="10:18" ht="15">
      <c r="J23" s="33"/>
      <c r="K23" s="33"/>
      <c r="R23" s="46"/>
    </row>
    <row r="24" ht="15">
      <c r="R24" s="46"/>
    </row>
    <row r="25" ht="15">
      <c r="R25" s="46"/>
    </row>
    <row r="26" ht="15">
      <c r="R26" s="46"/>
    </row>
    <row r="27" ht="15">
      <c r="R27" s="46"/>
    </row>
    <row r="28" ht="15">
      <c r="R28" s="46"/>
    </row>
    <row r="29" ht="15">
      <c r="R29" s="46"/>
    </row>
  </sheetData>
  <sheetProtection/>
  <mergeCells count="25">
    <mergeCell ref="S8:S9"/>
    <mergeCell ref="R8:R9"/>
    <mergeCell ref="O8:O9"/>
    <mergeCell ref="P8:P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A6:A9"/>
    <mergeCell ref="B6:B9"/>
    <mergeCell ref="C6:I6"/>
    <mergeCell ref="J6:L7"/>
    <mergeCell ref="K8:K9"/>
    <mergeCell ref="L8:L9"/>
    <mergeCell ref="I7:I9"/>
    <mergeCell ref="C8:C9"/>
    <mergeCell ref="F7:H7"/>
    <mergeCell ref="D8:D9"/>
    <mergeCell ref="J8:J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8"/>
  </sheetPr>
  <dimension ref="A1:T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15" t="s">
        <v>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52" t="s">
        <v>73</v>
      </c>
    </row>
    <row r="4" spans="1:20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53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53"/>
    </row>
    <row r="6" spans="1:20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54"/>
    </row>
    <row r="7" spans="1:20" ht="15">
      <c r="A7" s="4">
        <v>27</v>
      </c>
      <c r="B7" s="9" t="s">
        <v>19</v>
      </c>
      <c r="C7" s="41">
        <f>D7+I7</f>
        <v>12.75</v>
      </c>
      <c r="D7" s="41">
        <f>E7+F7+G7+H7</f>
        <v>12.75</v>
      </c>
      <c r="E7" s="39">
        <f>('січень 2017'!E33+'лютий 2017'!E33+'березень 2017'!E33+'квітень 2017'!E33+'травень 2017'!E33)/4</f>
        <v>12.75</v>
      </c>
      <c r="F7" s="39">
        <f>('січень 2017'!F33+'лютий 2017'!F33+'березень 2017'!F33+'квітень 2017'!F33+'травень 2017'!F33)/4</f>
        <v>0</v>
      </c>
      <c r="G7" s="39">
        <f>('січень 2017'!G33+'лютий 2017'!G33+'березень 2017'!G33+'квітень 2017'!G33+'травень 2017'!G33)/4</f>
        <v>0</v>
      </c>
      <c r="H7" s="39">
        <f>('січень 2017'!H33+'лютий 2017'!H33+'березень 2017'!H33+'квітень 2017'!H33+'травень 2017'!H33)/4</f>
        <v>0</v>
      </c>
      <c r="I7" s="39">
        <f>J7+K7+L7</f>
        <v>0</v>
      </c>
      <c r="J7" s="39">
        <f>('січень 2017'!J33+'лютий 2017'!J33+'березень 2017'!J33+'квітень 2017'!J33+'травень 2017'!J33)/4</f>
        <v>0</v>
      </c>
      <c r="K7" s="39">
        <f>('січень 2017'!K33+'лютий 2017'!K33+'березень 2017'!K33+'квітень 2017'!K33+'травень 2017'!K33)/4</f>
        <v>0</v>
      </c>
      <c r="L7" s="39">
        <f>('січень 2017'!L33+'лютий 2017'!L33+'березень 2017'!L33+'квітень 2017'!L33+'травень 2017'!L33)/4</f>
        <v>0</v>
      </c>
      <c r="M7" s="39">
        <f>'січень 2017'!M33+'лютий 2017'!M33+'березень 2017'!M33+'квітень 2017'!M33+'травень 2017'!M33</f>
        <v>880</v>
      </c>
      <c r="N7" s="18">
        <f>'січень 2017'!N33+'лютий 2017'!N33+'березень 2017'!N33+'квітень 2017'!N33+'травень 2017'!N33</f>
        <v>8286.14</v>
      </c>
      <c r="O7" s="39">
        <f>('січень 2017'!O33+'лютий 2017'!O33+'березень 2017'!O33+'квітень 2017'!O33+'травень 2017'!O33+'червень 2017(ДНЗ)'!O33)/6</f>
        <v>52.833333333333336</v>
      </c>
      <c r="P7" s="17">
        <f>'січень 2017'!P33+'лютий 2017'!P33+'березень 2017'!P33+'квітень 2017'!P33+'травень 2017'!P33+'червень 2017(ДНЗ)'!P33</f>
        <v>3345</v>
      </c>
      <c r="Q7" s="6">
        <f>'січень 2017'!Q33+'лютий 2017'!Q33+'березень 2017'!Q33+'квітень 2017'!Q33+'травень 2017'!Q33+'червень 2017(ДНЗ)'!Q33</f>
        <v>58708.04</v>
      </c>
      <c r="R7" s="7">
        <f>'січень 2017'!R33+'лютий 2017'!R33+'березень 2017'!R33</f>
        <v>14</v>
      </c>
      <c r="S7" s="35">
        <f>'січень 2017'!S33+'лютий 2017'!S33+'березень 2017'!S33</f>
        <v>75.6</v>
      </c>
      <c r="T7" s="29">
        <f>'січень 2017'!T33+'лютий 2017'!T33+'березень 2017'!T33</f>
        <v>28</v>
      </c>
    </row>
    <row r="8" spans="1:20" ht="15">
      <c r="A8" s="5"/>
      <c r="B8" s="48" t="s">
        <v>58</v>
      </c>
      <c r="C8" s="66">
        <f aca="true" t="shared" si="0" ref="C8:T8">SUM(C7:C7)</f>
        <v>12.75</v>
      </c>
      <c r="D8" s="49">
        <f t="shared" si="0"/>
        <v>12.75</v>
      </c>
      <c r="E8" s="49">
        <f t="shared" si="0"/>
        <v>12.75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66">
        <f t="shared" si="0"/>
        <v>880</v>
      </c>
      <c r="N8" s="67">
        <f t="shared" si="0"/>
        <v>8286.14</v>
      </c>
      <c r="O8" s="66">
        <f t="shared" si="0"/>
        <v>52.833333333333336</v>
      </c>
      <c r="P8" s="66">
        <f t="shared" si="0"/>
        <v>3345</v>
      </c>
      <c r="Q8" s="67">
        <f t="shared" si="0"/>
        <v>58708.04</v>
      </c>
      <c r="R8" s="66">
        <f t="shared" si="0"/>
        <v>14</v>
      </c>
      <c r="S8" s="67">
        <f t="shared" si="0"/>
        <v>75.6</v>
      </c>
      <c r="T8" s="66">
        <f t="shared" si="0"/>
        <v>28</v>
      </c>
    </row>
  </sheetData>
  <sheetProtection/>
  <mergeCells count="26">
    <mergeCell ref="S4:S6"/>
    <mergeCell ref="T3:T6"/>
    <mergeCell ref="R3:S3"/>
    <mergeCell ref="R4:R6"/>
    <mergeCell ref="E5:E6"/>
    <mergeCell ref="N4:N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8"/>
  </sheetPr>
  <dimension ref="A1:T2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00390625" style="3" customWidth="1"/>
    <col min="4" max="4" width="9.140625" style="2" customWidth="1"/>
    <col min="5" max="5" width="11.140625" style="2" customWidth="1"/>
    <col min="6" max="6" width="5.71093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7.7109375" style="2" customWidth="1"/>
    <col min="12" max="12" width="9.8515625" style="2" customWidth="1"/>
    <col min="13" max="13" width="6.28125" style="2" customWidth="1"/>
    <col min="14" max="14" width="10.00390625" style="2" customWidth="1"/>
    <col min="15" max="15" width="5.8515625" style="2" customWidth="1"/>
    <col min="16" max="16" width="8.8515625" style="2" customWidth="1"/>
    <col min="17" max="17" width="10.2812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6:14" ht="15">
      <c r="F1" s="79"/>
      <c r="G1" s="79"/>
      <c r="H1" s="79"/>
      <c r="I1" s="79"/>
      <c r="J1" s="79"/>
      <c r="K1" s="79"/>
      <c r="L1" s="79"/>
      <c r="M1" s="79"/>
      <c r="N1" s="79"/>
    </row>
    <row r="2" spans="6:14" ht="15">
      <c r="F2" s="79"/>
      <c r="G2" s="79"/>
      <c r="H2" s="79"/>
      <c r="I2" s="79"/>
      <c r="J2" s="79"/>
      <c r="K2" s="79"/>
      <c r="L2" s="79"/>
      <c r="M2" s="79"/>
      <c r="N2" s="79"/>
    </row>
    <row r="4" spans="1:19" ht="15.75">
      <c r="A4" s="115" t="s">
        <v>96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17" t="s">
        <v>41</v>
      </c>
      <c r="B6" s="100" t="s">
        <v>42</v>
      </c>
      <c r="C6" s="144" t="s">
        <v>77</v>
      </c>
      <c r="D6" s="144"/>
      <c r="E6" s="144"/>
      <c r="F6" s="144"/>
      <c r="G6" s="144"/>
      <c r="H6" s="144"/>
      <c r="I6" s="144"/>
      <c r="J6" s="139" t="s">
        <v>44</v>
      </c>
      <c r="K6" s="139"/>
      <c r="L6" s="139"/>
      <c r="M6" s="143" t="s">
        <v>40</v>
      </c>
      <c r="N6" s="143"/>
      <c r="O6" s="143"/>
      <c r="P6" s="143"/>
      <c r="Q6" s="143"/>
      <c r="R6" s="23"/>
      <c r="S6" s="23"/>
    </row>
    <row r="7" spans="1:19" ht="12.75" customHeight="1">
      <c r="A7" s="117"/>
      <c r="B7" s="100"/>
      <c r="C7" s="139" t="s">
        <v>38</v>
      </c>
      <c r="D7" s="139"/>
      <c r="E7" s="139"/>
      <c r="F7" s="139" t="s">
        <v>39</v>
      </c>
      <c r="G7" s="139"/>
      <c r="H7" s="139"/>
      <c r="I7" s="100" t="s">
        <v>75</v>
      </c>
      <c r="J7" s="139"/>
      <c r="K7" s="139"/>
      <c r="L7" s="139"/>
      <c r="M7" s="143"/>
      <c r="N7" s="143"/>
      <c r="O7" s="143"/>
      <c r="P7" s="143"/>
      <c r="Q7" s="143"/>
      <c r="R7" s="24"/>
      <c r="S7" s="24"/>
    </row>
    <row r="8" spans="1:19" ht="12.75" customHeight="1">
      <c r="A8" s="117"/>
      <c r="B8" s="100"/>
      <c r="C8" s="100" t="s">
        <v>43</v>
      </c>
      <c r="D8" s="139" t="s">
        <v>37</v>
      </c>
      <c r="E8" s="100" t="s">
        <v>33</v>
      </c>
      <c r="F8" s="100" t="s">
        <v>43</v>
      </c>
      <c r="G8" s="139" t="s">
        <v>37</v>
      </c>
      <c r="H8" s="100" t="s">
        <v>33</v>
      </c>
      <c r="I8" s="100"/>
      <c r="J8" s="140" t="s">
        <v>43</v>
      </c>
      <c r="K8" s="120" t="s">
        <v>37</v>
      </c>
      <c r="L8" s="109" t="s">
        <v>33</v>
      </c>
      <c r="M8" s="100" t="s">
        <v>45</v>
      </c>
      <c r="N8" s="100" t="s">
        <v>33</v>
      </c>
      <c r="O8" s="100" t="s">
        <v>52</v>
      </c>
      <c r="P8" s="100" t="s">
        <v>33</v>
      </c>
      <c r="Q8" s="142" t="s">
        <v>76</v>
      </c>
      <c r="R8" s="128"/>
      <c r="S8" s="141"/>
    </row>
    <row r="9" spans="1:19" ht="34.5" customHeight="1">
      <c r="A9" s="117"/>
      <c r="B9" s="100"/>
      <c r="C9" s="100"/>
      <c r="D9" s="139"/>
      <c r="E9" s="100"/>
      <c r="F9" s="100"/>
      <c r="G9" s="139"/>
      <c r="H9" s="100"/>
      <c r="I9" s="100"/>
      <c r="J9" s="140"/>
      <c r="K9" s="121"/>
      <c r="L9" s="118"/>
      <c r="M9" s="100"/>
      <c r="N9" s="100"/>
      <c r="O9" s="100"/>
      <c r="P9" s="100"/>
      <c r="Q9" s="142"/>
      <c r="R9" s="128"/>
      <c r="S9" s="141"/>
    </row>
    <row r="10" spans="1:20" ht="15">
      <c r="A10" s="4">
        <v>27</v>
      </c>
      <c r="B10" s="62" t="s">
        <v>19</v>
      </c>
      <c r="C10" s="71">
        <f>('лютий(платн)'!C33+'березень(платн)'!C36+'квітень(платн)'!C36+'травень(платн)'!C36)/4</f>
        <v>29</v>
      </c>
      <c r="D10" s="5">
        <f>'лютий(платн)'!D33+'березень(платн)'!D36+'квітень(платн)'!D36+'травень(платн)'!D36</f>
        <v>2124</v>
      </c>
      <c r="E10" s="6">
        <f>'лютий(платн)'!E33+'березень(платн)'!E36+'квітень(платн)'!E36+'травень(платн)'!E36</f>
        <v>14610.439999999999</v>
      </c>
      <c r="F10" s="28">
        <f>('лютий(платн)'!F33+'березень(платн)'!F36+'квітень(платн)'!F36+'травень(платн)'!F36)/4</f>
        <v>0</v>
      </c>
      <c r="G10" s="28">
        <f>'лютий(платн)'!G33+'березень(платн)'!G36+'квітень(платн)'!G36+'травень(платн)'!G36</f>
        <v>0</v>
      </c>
      <c r="H10" s="5">
        <f>'лютий(платн)'!H33+'березень(платн)'!H36+'квітень(платн)'!H36+'травень(платн)'!H36</f>
        <v>0</v>
      </c>
      <c r="I10" s="6">
        <f>E10+H10</f>
        <v>14610.439999999999</v>
      </c>
      <c r="J10" s="28">
        <f>('лютий(платн)'!J33+'березень(платн)'!J36+'квітень(платн)'!J36+'травень(платн)'!J36)/4</f>
        <v>0</v>
      </c>
      <c r="K10" s="28">
        <f>'лютий(платн)'!K33+'березень(платн)'!K36+'квітень(платн)'!K36+'травень(платн)'!K36</f>
        <v>0</v>
      </c>
      <c r="L10" s="35">
        <f>'лютий(платн)'!L33+'березень(платн)'!L36+'квітень(платн)'!L36+'травень(платн)'!L36</f>
        <v>0</v>
      </c>
      <c r="M10" s="4">
        <f>'лютий(платн)'!M33+'березень(платн)'!M36+'квітень(платн)'!M36+'травень(платн)'!M36</f>
        <v>0</v>
      </c>
      <c r="N10" s="54">
        <f>'лютий(платн)'!N33+'березень(платн)'!N36+'квітень(платн)'!N36+'травень(платн)'!N36</f>
        <v>0</v>
      </c>
      <c r="O10" s="61">
        <f>'лютий(платн)'!O33+'березень(платн)'!O36+'квітень(платн)'!O36+'травень(платн)'!O36</f>
        <v>0</v>
      </c>
      <c r="P10" s="54">
        <f>'лютий(платн)'!P33+'березень(платн)'!P36+'квітень(платн)'!P36+'травень(платн)'!P36</f>
        <v>0</v>
      </c>
      <c r="Q10" s="6">
        <f>N10+P10</f>
        <v>0</v>
      </c>
      <c r="R10" s="38"/>
      <c r="S10" s="8"/>
      <c r="T10" s="15"/>
    </row>
    <row r="11" spans="1:20" ht="14.25">
      <c r="A11" s="11"/>
      <c r="B11" s="12" t="s">
        <v>61</v>
      </c>
      <c r="C11" s="70">
        <f aca="true" t="shared" si="0" ref="C11:Q11">SUM(C10:C10)</f>
        <v>29</v>
      </c>
      <c r="D11" s="70">
        <f t="shared" si="0"/>
        <v>2124</v>
      </c>
      <c r="E11" s="72">
        <f t="shared" si="0"/>
        <v>14610.439999999999</v>
      </c>
      <c r="F11" s="73">
        <f t="shared" si="0"/>
        <v>0</v>
      </c>
      <c r="G11" s="73">
        <f t="shared" si="0"/>
        <v>0</v>
      </c>
      <c r="H11" s="72">
        <f t="shared" si="0"/>
        <v>0</v>
      </c>
      <c r="I11" s="72">
        <f t="shared" si="0"/>
        <v>14610.439999999999</v>
      </c>
      <c r="J11" s="73">
        <f t="shared" si="0"/>
        <v>0</v>
      </c>
      <c r="K11" s="70">
        <f t="shared" si="0"/>
        <v>0</v>
      </c>
      <c r="L11" s="72">
        <f t="shared" si="0"/>
        <v>0</v>
      </c>
      <c r="M11" s="70">
        <f t="shared" si="0"/>
        <v>0</v>
      </c>
      <c r="N11" s="72">
        <f t="shared" si="0"/>
        <v>0</v>
      </c>
      <c r="O11" s="73">
        <f t="shared" si="0"/>
        <v>0</v>
      </c>
      <c r="P11" s="72">
        <f t="shared" si="0"/>
        <v>0</v>
      </c>
      <c r="Q11" s="72">
        <f t="shared" si="0"/>
        <v>0</v>
      </c>
      <c r="R11" s="53"/>
      <c r="S11" s="14"/>
      <c r="T11" s="15"/>
    </row>
    <row r="12" spans="3:19" ht="15">
      <c r="C12" s="79"/>
      <c r="D12" s="79"/>
      <c r="E12" s="45"/>
      <c r="F12" s="80"/>
      <c r="G12" s="80"/>
      <c r="H12" s="79"/>
      <c r="I12" s="79"/>
      <c r="J12" s="80"/>
      <c r="K12" s="80"/>
      <c r="L12" s="79"/>
      <c r="M12" s="79"/>
      <c r="N12" s="45"/>
      <c r="O12" s="80"/>
      <c r="P12" s="45"/>
      <c r="Q12" s="45"/>
      <c r="R12" s="44"/>
      <c r="S12" s="8"/>
    </row>
    <row r="13" spans="3:19" ht="15"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45"/>
      <c r="S13" s="2"/>
    </row>
    <row r="14" spans="3:19" ht="15">
      <c r="C14" s="40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45"/>
      <c r="S14" s="2"/>
    </row>
    <row r="15" spans="1:18" ht="15">
      <c r="A15" s="3"/>
      <c r="C15" s="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46"/>
    </row>
    <row r="16" spans="1:18" ht="15">
      <c r="A16" s="3"/>
      <c r="C16" s="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47"/>
    </row>
    <row r="17" spans="1:18" ht="15">
      <c r="A17" s="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46"/>
    </row>
    <row r="18" spans="1:18" ht="15">
      <c r="A18" s="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46"/>
    </row>
    <row r="19" spans="1:18" ht="15">
      <c r="A19" s="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46"/>
    </row>
    <row r="20" spans="1:18" ht="15">
      <c r="A20" s="3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46"/>
    </row>
    <row r="21" spans="1:18" ht="15">
      <c r="A21" s="3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46"/>
    </row>
    <row r="22" spans="1:18" ht="15">
      <c r="A22" s="3"/>
      <c r="D22" s="3"/>
      <c r="E22" s="3"/>
      <c r="F22" s="3"/>
      <c r="G22" s="3"/>
      <c r="H22" s="3"/>
      <c r="I22" s="3"/>
      <c r="J22" s="34"/>
      <c r="K22" s="34"/>
      <c r="L22" s="3"/>
      <c r="M22" s="3"/>
      <c r="N22" s="3"/>
      <c r="O22" s="3"/>
      <c r="P22" s="3"/>
      <c r="Q22" s="3"/>
      <c r="R22" s="46"/>
    </row>
    <row r="23" spans="10:18" ht="15">
      <c r="J23" s="33"/>
      <c r="K23" s="33"/>
      <c r="R23" s="46"/>
    </row>
    <row r="24" ht="15">
      <c r="R24" s="46"/>
    </row>
    <row r="25" ht="15">
      <c r="R25" s="46"/>
    </row>
    <row r="26" ht="15">
      <c r="R26" s="46"/>
    </row>
    <row r="27" ht="15">
      <c r="R27" s="46"/>
    </row>
    <row r="28" ht="15">
      <c r="R28" s="46"/>
    </row>
    <row r="29" ht="15">
      <c r="R29" s="46"/>
    </row>
  </sheetData>
  <sheetProtection/>
  <mergeCells count="25">
    <mergeCell ref="M6:Q7"/>
    <mergeCell ref="A6:A9"/>
    <mergeCell ref="B6:B9"/>
    <mergeCell ref="C6:I6"/>
    <mergeCell ref="J6:L7"/>
    <mergeCell ref="K8:K9"/>
    <mergeCell ref="L8:L9"/>
    <mergeCell ref="I7:I9"/>
    <mergeCell ref="C8:C9"/>
    <mergeCell ref="N8:N9"/>
    <mergeCell ref="S8:S9"/>
    <mergeCell ref="R8:R9"/>
    <mergeCell ref="O8:O9"/>
    <mergeCell ref="P8:P9"/>
    <mergeCell ref="Q8:Q9"/>
    <mergeCell ref="A4:N4"/>
    <mergeCell ref="F8:F9"/>
    <mergeCell ref="E8:E9"/>
    <mergeCell ref="H8:H9"/>
    <mergeCell ref="G8:G9"/>
    <mergeCell ref="C7:E7"/>
    <mergeCell ref="F7:H7"/>
    <mergeCell ref="D8:D9"/>
    <mergeCell ref="J8:J9"/>
    <mergeCell ref="M8:M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3"/>
  </sheetPr>
  <dimension ref="A1:T70"/>
  <sheetViews>
    <sheetView zoomScalePageLayoutView="0" workbookViewId="0" topLeftCell="A1">
      <selection activeCell="K73" sqref="K73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2.0039062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15" t="s">
        <v>101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52" t="s">
        <v>73</v>
      </c>
    </row>
    <row r="4" spans="1:20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53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53"/>
    </row>
    <row r="6" spans="1:20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54"/>
    </row>
    <row r="7" spans="1:20" ht="15" hidden="1">
      <c r="A7" s="4">
        <v>1</v>
      </c>
      <c r="B7" s="9" t="s">
        <v>12</v>
      </c>
      <c r="C7" s="41">
        <f aca="true" t="shared" si="0" ref="C7:C34">D7+I7</f>
        <v>13.600000000000001</v>
      </c>
      <c r="D7" s="41">
        <f aca="true" t="shared" si="1" ref="D7:D34">E7+F7+G7+H7</f>
        <v>12.8</v>
      </c>
      <c r="E7" s="39">
        <f>('січень 2017'!E7+'лютий 2017'!E7+'березень 2017'!E7+'квітень 2017'!E7+'травень 2017'!E7+'вересень 2017'!E7)/5</f>
        <v>12.8</v>
      </c>
      <c r="F7" s="39">
        <f>('січень 2017'!F7+'лютий 2017'!F7+'березень 2017'!F7+'квітень 2017'!F7+'травень 2017'!F7)/4</f>
        <v>0</v>
      </c>
      <c r="G7" s="39">
        <f>('січень 2017'!G7+'лютий 2017'!G7+'березень 2017'!G7+'квітень 2017'!G7+'травень 2017'!G7+'вересень 2017'!G7)/5</f>
        <v>0</v>
      </c>
      <c r="H7" s="39">
        <f>('січень 2017'!H7+'лютий 2017'!H7+'березень 2017'!H7+'квітень 2017'!H7+'травень 2017'!H7+'вересень 2017'!H7)/5</f>
        <v>0</v>
      </c>
      <c r="I7" s="39">
        <f aca="true" t="shared" si="2" ref="I7:I34">J7+K7+L7</f>
        <v>0.8</v>
      </c>
      <c r="J7" s="39">
        <f>('січень 2017'!J7+'лютий 2017'!J7+'березень 2017'!J7+'квітень 2017'!J7+'травень 2017'!J7+'вересень 2017'!J7)/5</f>
        <v>0</v>
      </c>
      <c r="K7" s="39">
        <f>('січень 2017'!K7+'лютий 2017'!K7+'березень 2017'!K7+'квітень 2017'!K7+'травень 2017'!K7+'вересень 2017'!K7)/5</f>
        <v>0.8</v>
      </c>
      <c r="L7" s="39">
        <f>('січень 2017'!L7+'лютий 2017'!L7+'березень 2017'!L7+'квітень 2017'!L7+'травень 2017'!L7+'вересень 2017'!L7)/5</f>
        <v>0</v>
      </c>
      <c r="M7" s="39">
        <f>'січень 2017'!M7+'лютий 2017'!M7+'березень 2017'!M7+'квітень 2017'!M7+'травень 2017'!M7+'вересень 2017'!M7</f>
        <v>977</v>
      </c>
      <c r="N7" s="18">
        <f>'січень 2017'!N7+'лютий 2017'!N7+'березень 2017'!N7+'квітень 2017'!N7+'травень 2017'!N7+'вересень 2017'!N7</f>
        <v>7693.429999999999</v>
      </c>
      <c r="O7" s="39"/>
      <c r="P7" s="17"/>
      <c r="Q7" s="6"/>
      <c r="R7" s="7">
        <f>'січень 2017'!R7+'лютий 2017'!R7+'березень 2017'!R7</f>
        <v>0</v>
      </c>
      <c r="S7" s="35">
        <f>'січень 2017'!S7+'лютий 2017'!S7+'березень 2017'!S7</f>
        <v>0</v>
      </c>
      <c r="T7" s="29">
        <f>'січень 2017'!T7+'лютий 2017'!T7+'березень 2017'!T7</f>
        <v>28</v>
      </c>
    </row>
    <row r="8" spans="1:20" ht="15" hidden="1">
      <c r="A8" s="4">
        <v>2</v>
      </c>
      <c r="B8" s="9" t="s">
        <v>65</v>
      </c>
      <c r="C8" s="41">
        <f t="shared" si="0"/>
        <v>32.2</v>
      </c>
      <c r="D8" s="41">
        <f t="shared" si="1"/>
        <v>32.2</v>
      </c>
      <c r="E8" s="39">
        <f>('січень 2017'!E8+'лютий 2017'!E8+'березень 2017'!E8+'квітень 2017'!E8+'травень 2017'!E8+'вересень 2017'!E8)/5</f>
        <v>32.2</v>
      </c>
      <c r="F8" s="39">
        <f>('січень 2017'!F8+'лютий 2017'!F8+'березень 2017'!F8+'квітень 2017'!F8+'травень 2017'!F8)/4</f>
        <v>0</v>
      </c>
      <c r="G8" s="39">
        <f>('січень 2017'!G8+'лютий 2017'!G8+'березень 2017'!G8+'квітень 2017'!G8+'травень 2017'!G8+'вересень 2017'!G8)/5</f>
        <v>0</v>
      </c>
      <c r="H8" s="39">
        <f>('січень 2017'!H8+'лютий 2017'!H8+'березень 2017'!H8+'квітень 2017'!H8+'травень 2017'!H8+'вересень 2017'!H8)/5</f>
        <v>0</v>
      </c>
      <c r="I8" s="39">
        <f t="shared" si="2"/>
        <v>0</v>
      </c>
      <c r="J8" s="39">
        <f>('січень 2017'!J8+'лютий 2017'!J8+'березень 2017'!J8+'квітень 2017'!J8+'травень 2017'!J8+'вересень 2017'!J8)/5</f>
        <v>0</v>
      </c>
      <c r="K8" s="39">
        <f>('січень 2017'!K8+'лютий 2017'!K8+'березень 2017'!K8+'квітень 2017'!K8+'травень 2017'!K8+'вересень 2017'!K8)/5</f>
        <v>0</v>
      </c>
      <c r="L8" s="39">
        <f>('січень 2017'!L8+'лютий 2017'!L8+'березень 2017'!L8+'квітень 2017'!L8+'травень 2017'!L8+'вересень 2017'!L8)/5</f>
        <v>0</v>
      </c>
      <c r="M8" s="39">
        <f>'січень 2017'!M8+'лютий 2017'!M8+'березень 2017'!M8+'квітень 2017'!M8+'травень 2017'!M8+'вересень 2017'!M8</f>
        <v>2973</v>
      </c>
      <c r="N8" s="18">
        <f>'січень 2017'!N8+'лютий 2017'!N8+'березень 2017'!N8+'квітень 2017'!N8+'травень 2017'!N8+'вересень 2017'!N8</f>
        <v>27777.370000000003</v>
      </c>
      <c r="O8" s="39">
        <f>('січень 2017'!O8+'лютий 2017'!O8+'березень 2017'!O8+'квітень 2017'!O8+'травень 2017'!O8+'червень 2017(ДНЗ)'!O8+'серпень 2017(ДНЗ)'!O8+'вересень 2017'!O8)/8</f>
        <v>69.625</v>
      </c>
      <c r="P8" s="17">
        <f>'січень 2017'!P8+'лютий 2017'!P8+'березень 2017'!P8+'квітень 2017'!P8+'травень 2017'!P8+'червень 2017(ДНЗ)'!P8+'серпень 2017(ДНЗ)'!P8+'вересень 2017'!P8</f>
        <v>6384</v>
      </c>
      <c r="Q8" s="6">
        <f>'січень 2017'!Q8+'лютий 2017'!Q8+'березень 2017'!Q8+'квітень 2017'!Q8+'травень 2017'!Q8+'червень 2017(ДНЗ)'!Q8+'серпень 2017(ДНЗ)'!Q8+'вересень 2017'!Q8</f>
        <v>109402.65000000001</v>
      </c>
      <c r="R8" s="7">
        <f>'січень 2017'!R8+'лютий 2017'!R8+'березень 2017'!R8</f>
        <v>33</v>
      </c>
      <c r="S8" s="35">
        <f>'січень 2017'!S8+'лютий 2017'!S8+'березень 2017'!S8</f>
        <v>178.2</v>
      </c>
      <c r="T8" s="29">
        <f>'січень 2017'!T8+'лютий 2017'!T8+'березень 2017'!T8</f>
        <v>66</v>
      </c>
    </row>
    <row r="9" spans="1:20" ht="15" hidden="1">
      <c r="A9" s="4">
        <v>3</v>
      </c>
      <c r="B9" s="9" t="s">
        <v>66</v>
      </c>
      <c r="C9" s="41">
        <f t="shared" si="0"/>
        <v>14</v>
      </c>
      <c r="D9" s="41">
        <f t="shared" si="1"/>
        <v>14</v>
      </c>
      <c r="E9" s="39">
        <f>('січень 2017'!E9+'лютий 2017'!E9+'березень 2017'!E9+'квітень 2017'!E9+'травень 2017'!E9+'вересень 2017'!E9)/5</f>
        <v>14</v>
      </c>
      <c r="F9" s="39">
        <f>('січень 2017'!F9+'лютий 2017'!F9+'березень 2017'!F9+'квітень 2017'!F9+'травень 2017'!F9)/4</f>
        <v>0</v>
      </c>
      <c r="G9" s="39">
        <f>('січень 2017'!G9+'лютий 2017'!G9+'березень 2017'!G9+'квітень 2017'!G9+'травень 2017'!G9+'вересень 2017'!G9)/5</f>
        <v>0</v>
      </c>
      <c r="H9" s="39">
        <f>('січень 2017'!H9+'лютий 2017'!H9+'березень 2017'!H9+'квітень 2017'!H9+'травень 2017'!H9+'вересень 2017'!H9)/5</f>
        <v>0</v>
      </c>
      <c r="I9" s="39">
        <f t="shared" si="2"/>
        <v>0</v>
      </c>
      <c r="J9" s="39">
        <f>('січень 2017'!J9+'лютий 2017'!J9+'березень 2017'!J9+'квітень 2017'!J9+'травень 2017'!J9+'вересень 2017'!J9)/5</f>
        <v>0</v>
      </c>
      <c r="K9" s="39">
        <f>('січень 2017'!K9+'лютий 2017'!K9+'березень 2017'!K9+'квітень 2017'!K9+'травень 2017'!K9+'вересень 2017'!K9)/5</f>
        <v>0</v>
      </c>
      <c r="L9" s="39">
        <f>('січень 2017'!L9+'лютий 2017'!L9+'березень 2017'!L9+'квітень 2017'!L9+'травень 2017'!L9+'вересень 2017'!L9)/5</f>
        <v>0</v>
      </c>
      <c r="M9" s="39">
        <f>'січень 2017'!M9+'лютий 2017'!M9+'березень 2017'!M9+'квітень 2017'!M9+'травень 2017'!M9+'вересень 2017'!M9</f>
        <v>1027</v>
      </c>
      <c r="N9" s="18">
        <f>'січень 2017'!N9+'лютий 2017'!N9+'березень 2017'!N9+'квітень 2017'!N9+'травень 2017'!N9+'вересень 2017'!N9</f>
        <v>7364.08</v>
      </c>
      <c r="O9" s="39"/>
      <c r="P9" s="17"/>
      <c r="Q9" s="6"/>
      <c r="R9" s="7">
        <f>'січень 2017'!R9+'лютий 2017'!R9+'березень 2017'!R9</f>
        <v>13</v>
      </c>
      <c r="S9" s="35">
        <f>'січень 2017'!S9+'лютий 2017'!S9+'березень 2017'!S9</f>
        <v>70.2</v>
      </c>
      <c r="T9" s="29">
        <f>'січень 2017'!T9+'лютий 2017'!T9+'березень 2017'!T9</f>
        <v>26</v>
      </c>
    </row>
    <row r="10" spans="1:20" ht="15" hidden="1">
      <c r="A10" s="4">
        <v>4</v>
      </c>
      <c r="B10" s="9" t="s">
        <v>3</v>
      </c>
      <c r="C10" s="41">
        <f t="shared" si="0"/>
        <v>142.4</v>
      </c>
      <c r="D10" s="41">
        <f t="shared" si="1"/>
        <v>137.4</v>
      </c>
      <c r="E10" s="39">
        <f>('січень 2017'!E10+'лютий 2017'!E10+'березень 2017'!E10+'квітень 2017'!E10+'травень 2017'!E10+'вересень 2017'!E10)/5</f>
        <v>137.4</v>
      </c>
      <c r="F10" s="39">
        <f>('січень 2017'!F10+'лютий 2017'!F10+'березень 2017'!F10+'квітень 2017'!F10+'травень 2017'!F10)/4</f>
        <v>0</v>
      </c>
      <c r="G10" s="39">
        <f>('січень 2017'!G10+'лютий 2017'!G10+'березень 2017'!G10+'квітень 2017'!G10+'травень 2017'!G10+'вересень 2017'!G10)/5</f>
        <v>0</v>
      </c>
      <c r="H10" s="39">
        <f>('січень 2017'!H10+'лютий 2017'!H10+'березень 2017'!H10+'квітень 2017'!H10+'травень 2017'!H10+'вересень 2017'!H10)/5</f>
        <v>0</v>
      </c>
      <c r="I10" s="39">
        <f t="shared" si="2"/>
        <v>5</v>
      </c>
      <c r="J10" s="39">
        <f>('січень 2017'!J10+'лютий 2017'!J10+'березень 2017'!J10+'квітень 2017'!J10+'травень 2017'!J10+'вересень 2017'!J10)/5</f>
        <v>0</v>
      </c>
      <c r="K10" s="39">
        <f>('січень 2017'!K10+'лютий 2017'!K10+'березень 2017'!K10+'квітень 2017'!K10+'травень 2017'!K10+'вересень 2017'!K10)/5</f>
        <v>5</v>
      </c>
      <c r="L10" s="39">
        <f>('січень 2017'!L10+'лютий 2017'!L10+'березень 2017'!L10+'квітень 2017'!L10+'травень 2017'!L10+'вересень 2017'!L10)/5</f>
        <v>0</v>
      </c>
      <c r="M10" s="39">
        <f>'січень 2017'!M10+'лютий 2017'!M10+'березень 2017'!M10+'квітень 2017'!M10+'травень 2017'!M10+'вересень 2017'!M10</f>
        <v>11447</v>
      </c>
      <c r="N10" s="18">
        <f>'січень 2017'!N10+'лютий 2017'!N10+'березень 2017'!N10+'квітень 2017'!N10+'травень 2017'!N10+'вересень 2017'!N10</f>
        <v>105485.14</v>
      </c>
      <c r="O10" s="39"/>
      <c r="P10" s="17"/>
      <c r="Q10" s="6"/>
      <c r="R10" s="7">
        <f>'січень 2017'!R10+'лютий 2017'!R10+'березень 2017'!R10</f>
        <v>146</v>
      </c>
      <c r="S10" s="35">
        <f>'січень 2017'!S10+'лютий 2017'!S10+'березень 2017'!S10</f>
        <v>788.4</v>
      </c>
      <c r="T10" s="29">
        <f>'січень 2017'!T10+'лютий 2017'!T10+'березень 2017'!T10</f>
        <v>292</v>
      </c>
    </row>
    <row r="11" spans="1:20" ht="15" hidden="1">
      <c r="A11" s="4">
        <v>5</v>
      </c>
      <c r="B11" s="9" t="s">
        <v>4</v>
      </c>
      <c r="C11" s="41">
        <f t="shared" si="0"/>
        <v>32.33333333333333</v>
      </c>
      <c r="D11" s="41">
        <f t="shared" si="1"/>
        <v>30.333333333333332</v>
      </c>
      <c r="E11" s="39">
        <f>('січень 2017'!E11+'лютий 2017'!E11+'березень 2017'!E11+'квітень 2017'!E11+'травень 2017'!E11+'вересень 2017'!E11)/6</f>
        <v>30.333333333333332</v>
      </c>
      <c r="F11" s="39">
        <f>('січень 2017'!F11+'лютий 2017'!F11+'березень 2017'!F11+'квітень 2017'!F11+'травень 2017'!F11)/4</f>
        <v>0</v>
      </c>
      <c r="G11" s="39">
        <f>('січень 2017'!G11+'лютий 2017'!G11+'березень 2017'!G11+'квітень 2017'!G11+'травень 2017'!G11+'вересень 2017'!G11)/5</f>
        <v>0</v>
      </c>
      <c r="H11" s="39">
        <f>('січень 2017'!H11+'лютий 2017'!H11+'березень 2017'!H11+'квітень 2017'!H11+'травень 2017'!H11+'вересень 2017'!H11)/5</f>
        <v>0</v>
      </c>
      <c r="I11" s="39">
        <f t="shared" si="2"/>
        <v>2</v>
      </c>
      <c r="J11" s="39">
        <f>('січень 2017'!J11+'лютий 2017'!J11+'березень 2017'!J11+'квітень 2017'!J11+'травень 2017'!J11+'вересень 2017'!J11)/5</f>
        <v>0</v>
      </c>
      <c r="K11" s="39">
        <f>('січень 2017'!K11+'лютий 2017'!K11+'березень 2017'!K11+'квітень 2017'!K11+'травень 2017'!K11+'вересень 2017'!K11)/6</f>
        <v>2</v>
      </c>
      <c r="L11" s="39">
        <f>('січень 2017'!L11+'лютий 2017'!L11+'березень 2017'!L11+'квітень 2017'!L11+'травень 2017'!L11+'вересень 2017'!L11)/5</f>
        <v>0</v>
      </c>
      <c r="M11" s="39">
        <f>'січень 2017'!M11+'лютий 2017'!M11+'березень 2017'!M11+'квітень 2017'!M11+'травень 2017'!M11+'вересень 2017'!M11</f>
        <v>2405</v>
      </c>
      <c r="N11" s="18">
        <f>'січень 2017'!N11+'лютий 2017'!N11+'березень 2017'!N11+'квітень 2017'!N11+'травень 2017'!N11+'вересень 2017'!N11</f>
        <v>22048.620000000003</v>
      </c>
      <c r="O11" s="39"/>
      <c r="P11" s="17"/>
      <c r="Q11" s="6"/>
      <c r="R11" s="7">
        <f>'січень 2017'!R11+'лютий 2017'!R11+'березень 2017'!R11</f>
        <v>35</v>
      </c>
      <c r="S11" s="35">
        <f>'січень 2017'!S11+'лютий 2017'!S11+'березень 2017'!S11</f>
        <v>189</v>
      </c>
      <c r="T11" s="29">
        <f>'січень 2017'!T11+'лютий 2017'!T11+'березень 2017'!T11</f>
        <v>69</v>
      </c>
    </row>
    <row r="12" spans="1:20" ht="15" hidden="1">
      <c r="A12" s="4">
        <v>6</v>
      </c>
      <c r="B12" s="9" t="s">
        <v>5</v>
      </c>
      <c r="C12" s="41">
        <f t="shared" si="0"/>
        <v>25.8</v>
      </c>
      <c r="D12" s="41">
        <f t="shared" si="1"/>
        <v>24.8</v>
      </c>
      <c r="E12" s="39">
        <f>('січень 2017'!E12+'лютий 2017'!E12+'березень 2017'!E12+'квітень 2017'!E12+'травень 2017'!E12+'вересень 2017'!E12)/5</f>
        <v>23.8</v>
      </c>
      <c r="F12" s="39">
        <f>('січень 2017'!F12+'лютий 2017'!F12+'березень 2017'!F12+'квітень 2017'!F12+'травень 2017'!F12)/4</f>
        <v>0</v>
      </c>
      <c r="G12" s="39">
        <f>('січень 2017'!G12+'лютий 2017'!G12+'березень 2017'!G12+'квітень 2017'!G12+'травень 2017'!G12+'вересень 2017'!G12)/5</f>
        <v>1</v>
      </c>
      <c r="H12" s="39">
        <f>('січень 2017'!H12+'лютий 2017'!H12+'березень 2017'!H12+'квітень 2017'!H12+'травень 2017'!H12+'вересень 2017'!H12)/5</f>
        <v>0</v>
      </c>
      <c r="I12" s="39">
        <f t="shared" si="2"/>
        <v>1</v>
      </c>
      <c r="J12" s="39">
        <f>('січень 2017'!J12+'лютий 2017'!J12+'березень 2017'!J12+'квітень 2017'!J12+'травень 2017'!J12+'вересень 2017'!J12)/5</f>
        <v>0</v>
      </c>
      <c r="K12" s="39">
        <f>('січень 2017'!K12+'лютий 2017'!K12+'березень 2017'!K12+'квітень 2017'!K12+'травень 2017'!K12+'вересень 2017'!K12)/5</f>
        <v>1</v>
      </c>
      <c r="L12" s="39">
        <f>('січень 2017'!L12+'лютий 2017'!L12+'березень 2017'!L12+'квітень 2017'!L12+'травень 2017'!L12+'вересень 2017'!L12)/5</f>
        <v>0</v>
      </c>
      <c r="M12" s="39">
        <f>'січень 2017'!M12+'лютий 2017'!M12+'березень 2017'!M12+'квітень 2017'!M12+'травень 2017'!M12+'вересень 2017'!M12</f>
        <v>2187</v>
      </c>
      <c r="N12" s="18">
        <f>'січень 2017'!N12+'лютий 2017'!N12+'березень 2017'!N12+'квітень 2017'!N12+'травень 2017'!N12+'вересень 2017'!N12</f>
        <v>21338.53</v>
      </c>
      <c r="O12" s="39"/>
      <c r="P12" s="17"/>
      <c r="Q12" s="6"/>
      <c r="R12" s="7">
        <f>'січень 2017'!R12+'лютий 2017'!R12+'березень 2017'!R12</f>
        <v>41</v>
      </c>
      <c r="S12" s="35">
        <f>'січень 2017'!S12+'лютий 2017'!S12+'березень 2017'!S12</f>
        <v>221.4</v>
      </c>
      <c r="T12" s="29">
        <f>'січень 2017'!T12+'лютий 2017'!T12+'березень 2017'!T12</f>
        <v>82</v>
      </c>
    </row>
    <row r="13" spans="1:20" ht="15" hidden="1">
      <c r="A13" s="4">
        <v>7</v>
      </c>
      <c r="B13" s="9" t="s">
        <v>14</v>
      </c>
      <c r="C13" s="41">
        <f t="shared" si="0"/>
        <v>21.2</v>
      </c>
      <c r="D13" s="41">
        <f t="shared" si="1"/>
        <v>21.2</v>
      </c>
      <c r="E13" s="39">
        <f>('січень 2017'!E13+'лютий 2017'!E13+'березень 2017'!E13+'квітень 2017'!E13+'травень 2017'!E13+'вересень 2017'!E13)/5</f>
        <v>21.2</v>
      </c>
      <c r="F13" s="39">
        <f>('січень 2017'!F13+'лютий 2017'!F13+'березень 2017'!F13+'квітень 2017'!F13+'травень 2017'!F13)/4</f>
        <v>0</v>
      </c>
      <c r="G13" s="39">
        <f>('січень 2017'!G13+'лютий 2017'!G13+'березень 2017'!G13+'квітень 2017'!G13+'травень 2017'!G13+'вересень 2017'!G13)/5</f>
        <v>0</v>
      </c>
      <c r="H13" s="39">
        <f>('січень 2017'!H13+'лютий 2017'!H13+'березень 2017'!H13+'квітень 2017'!H13+'травень 2017'!H13+'вересень 2017'!H13)/5</f>
        <v>0</v>
      </c>
      <c r="I13" s="39">
        <f t="shared" si="2"/>
        <v>0</v>
      </c>
      <c r="J13" s="39">
        <f>('січень 2017'!J13+'лютий 2017'!J13+'березень 2017'!J13+'квітень 2017'!J13+'травень 2017'!J13+'вересень 2017'!J13)/5</f>
        <v>0</v>
      </c>
      <c r="K13" s="39">
        <f>('січень 2017'!K13+'лютий 2017'!K13+'березень 2017'!K13+'квітень 2017'!K13+'травень 2017'!K13+'вересень 2017'!K13)/5</f>
        <v>0</v>
      </c>
      <c r="L13" s="39">
        <f>('січень 2017'!L13+'лютий 2017'!L13+'березень 2017'!L13+'квітень 2017'!L13+'травень 2017'!L13+'вересень 2017'!L13)/5</f>
        <v>0</v>
      </c>
      <c r="M13" s="39">
        <f>'січень 2017'!M13+'лютий 2017'!M13+'березень 2017'!M13+'квітень 2017'!M13+'травень 2017'!M13+'вересень 2017'!M13</f>
        <v>1607</v>
      </c>
      <c r="N13" s="18">
        <f>'січень 2017'!N13+'лютий 2017'!N13+'березень 2017'!N13+'квітень 2017'!N13+'травень 2017'!N13+'вересень 2017'!N13</f>
        <v>15275.449999999999</v>
      </c>
      <c r="O13" s="39"/>
      <c r="P13" s="17"/>
      <c r="Q13" s="6"/>
      <c r="R13" s="7">
        <f>'січень 2017'!R13+'лютий 2017'!R13+'березень 2017'!R13</f>
        <v>23</v>
      </c>
      <c r="S13" s="35">
        <f>'січень 2017'!S13+'лютий 2017'!S13+'березень 2017'!S13</f>
        <v>124.2</v>
      </c>
      <c r="T13" s="29">
        <f>'січень 2017'!T13+'лютий 2017'!T13+'березень 2017'!T13</f>
        <v>46</v>
      </c>
    </row>
    <row r="14" spans="1:20" ht="15" hidden="1">
      <c r="A14" s="4">
        <v>8</v>
      </c>
      <c r="B14" s="31" t="s">
        <v>67</v>
      </c>
      <c r="C14" s="41">
        <f t="shared" si="0"/>
        <v>27.8</v>
      </c>
      <c r="D14" s="41">
        <f t="shared" si="1"/>
        <v>26.8</v>
      </c>
      <c r="E14" s="39">
        <f>('січень 2017'!E14+'лютий 2017'!E14+'березень 2017'!E14+'квітень 2017'!E14+'травень 2017'!E14+'вересень 2017'!E14)/5</f>
        <v>26.8</v>
      </c>
      <c r="F14" s="39">
        <f>('січень 2017'!F14+'лютий 2017'!F14+'березень 2017'!F14+'квітень 2017'!F14+'травень 2017'!F14)/4</f>
        <v>0</v>
      </c>
      <c r="G14" s="39">
        <f>('січень 2017'!G14+'лютий 2017'!G14+'березень 2017'!G14+'квітень 2017'!G14+'травень 2017'!G14+'вересень 2017'!G14)/5</f>
        <v>0</v>
      </c>
      <c r="H14" s="39">
        <f>('січень 2017'!H14+'лютий 2017'!H14+'березень 2017'!H14+'квітень 2017'!H14+'травень 2017'!H14+'вересень 2017'!H14)/5</f>
        <v>0</v>
      </c>
      <c r="I14" s="39">
        <f t="shared" si="2"/>
        <v>1</v>
      </c>
      <c r="J14" s="39">
        <f>('січень 2017'!J14+'лютий 2017'!J14+'березень 2017'!J14+'квітень 2017'!J14+'травень 2017'!J14+'вересень 2017'!J14)/5</f>
        <v>0</v>
      </c>
      <c r="K14" s="39">
        <f>('січень 2017'!K14+'лютий 2017'!K14+'березень 2017'!K14+'квітень 2017'!K14+'травень 2017'!K14+'вересень 2017'!K14)/5</f>
        <v>1</v>
      </c>
      <c r="L14" s="39">
        <f>('січень 2017'!L14+'лютий 2017'!L14+'березень 2017'!L14+'квітень 2017'!L14+'травень 2017'!L14+'вересень 2017'!L14)/5</f>
        <v>0</v>
      </c>
      <c r="M14" s="39">
        <f>'січень 2017'!M14+'лютий 2017'!M14+'березень 2017'!M14+'квітень 2017'!M14+'травень 2017'!M14+'вересень 2017'!M14</f>
        <v>1854</v>
      </c>
      <c r="N14" s="18">
        <f>'січень 2017'!N14+'лютий 2017'!N14+'березень 2017'!N14+'квітень 2017'!N14+'травень 2017'!N14+'вересень 2017'!N14</f>
        <v>18782.440000000002</v>
      </c>
      <c r="O14" s="39">
        <f>('січень 2017'!O14+'лютий 2017'!O14+'березень 2017'!O14+'квітень 2017'!O14+'травень 2017'!O14+'червень 2017(ДНЗ)'!O14+'серпень 2017(ДНЗ)'!O14+'вересень 2017'!O14)/8</f>
        <v>47.125</v>
      </c>
      <c r="P14" s="17">
        <f>'січень 2017'!P14+'лютий 2017'!P14+'березень 2017'!P14+'квітень 2017'!P14+'травень 2017'!P14+'червень 2017(ДНЗ)'!P14+'серпень 2017(ДНЗ)'!P14+'вересень 2017'!P14</f>
        <v>5404</v>
      </c>
      <c r="Q14" s="6">
        <f>'січень 2017'!Q14+'лютий 2017'!Q14+'березень 2017'!Q14+'квітень 2017'!Q14+'травень 2017'!Q14+'червень 2017(ДНЗ)'!Q14+'серпень 2017(ДНЗ)'!Q14+'вересень 2017'!Q14</f>
        <v>92759.73999999999</v>
      </c>
      <c r="R14" s="7">
        <f>'січень 2017'!R14+'лютий 2017'!R14+'березень 2017'!R14</f>
        <v>24</v>
      </c>
      <c r="S14" s="35">
        <f>'січень 2017'!S14+'лютий 2017'!S14+'березень 2017'!S14</f>
        <v>129.6</v>
      </c>
      <c r="T14" s="29">
        <f>'січень 2017'!T14+'лютий 2017'!T14+'березень 2017'!T14</f>
        <v>48</v>
      </c>
    </row>
    <row r="15" spans="1:20" ht="15" hidden="1">
      <c r="A15" s="4">
        <v>9</v>
      </c>
      <c r="B15" s="9" t="s">
        <v>68</v>
      </c>
      <c r="C15" s="41">
        <f t="shared" si="0"/>
        <v>19.2</v>
      </c>
      <c r="D15" s="41">
        <f t="shared" si="1"/>
        <v>19.2</v>
      </c>
      <c r="E15" s="39">
        <f>('січень 2017'!E15+'лютий 2017'!E15+'березень 2017'!E15+'квітень 2017'!E15+'травень 2017'!E15+'вересень 2017'!E15)/5</f>
        <v>19.2</v>
      </c>
      <c r="F15" s="39">
        <f>('січень 2017'!F15+'лютий 2017'!F15+'березень 2017'!F15+'квітень 2017'!F15+'травень 2017'!F15)/4</f>
        <v>0</v>
      </c>
      <c r="G15" s="39">
        <f>('січень 2017'!G15+'лютий 2017'!G15+'березень 2017'!G15+'квітень 2017'!G15+'травень 2017'!G15+'вересень 2017'!G15)/5</f>
        <v>0</v>
      </c>
      <c r="H15" s="39">
        <f>('січень 2017'!H15+'лютий 2017'!H15+'березень 2017'!H15+'квітень 2017'!H15+'травень 2017'!H15+'вересень 2017'!H15)/5</f>
        <v>0</v>
      </c>
      <c r="I15" s="39">
        <f t="shared" si="2"/>
        <v>0</v>
      </c>
      <c r="J15" s="39">
        <f>('січень 2017'!J15+'лютий 2017'!J15+'березень 2017'!J15+'квітень 2017'!J15+'травень 2017'!J15+'вересень 2017'!J15)/5</f>
        <v>0</v>
      </c>
      <c r="K15" s="39">
        <f>('січень 2017'!K15+'лютий 2017'!K15+'березень 2017'!K15+'квітень 2017'!K15+'травень 2017'!K15+'вересень 2017'!K15)/5</f>
        <v>0</v>
      </c>
      <c r="L15" s="39">
        <f>('січень 2017'!L15+'лютий 2017'!L15+'березень 2017'!L15+'квітень 2017'!L15+'травень 2017'!L15+'вересень 2017'!L15)/5</f>
        <v>0</v>
      </c>
      <c r="M15" s="39">
        <f>'січень 2017'!M15+'лютий 2017'!M15+'березень 2017'!M15+'квітень 2017'!M15+'травень 2017'!M15+'вересень 2017'!M15</f>
        <v>1520</v>
      </c>
      <c r="N15" s="18">
        <f>'січень 2017'!N15+'лютий 2017'!N15+'березень 2017'!N15+'квітень 2017'!N15+'травень 2017'!N15+'вересень 2017'!N15</f>
        <v>13824.969999999998</v>
      </c>
      <c r="O15" s="39">
        <f>('січень 2017'!O15+'лютий 2017'!O15+'березень 2017'!O15+'квітень 2017'!O15+'травень 2017'!O15+'червень 2017(ДНЗ)'!O15+'серпень 2017(ДНЗ)'!O15+'вересень 2017'!O15)/8</f>
        <v>11.75</v>
      </c>
      <c r="P15" s="17">
        <f>'січень 2017'!P15+'лютий 2017'!P15+'березень 2017'!P15+'квітень 2017'!P15+'травень 2017'!P15+'червень 2017(ДНЗ)'!P15+'серпень 2017(ДНЗ)'!P15+'вересень 2017'!P15</f>
        <v>1363</v>
      </c>
      <c r="Q15" s="6">
        <f>'січень 2017'!Q15+'лютий 2017'!Q15+'березень 2017'!Q15+'квітень 2017'!Q15+'травень 2017'!Q15+'червень 2017(ДНЗ)'!Q15+'серпень 2017(ДНЗ)'!Q15+'вересень 2017'!Q15</f>
        <v>24217.06</v>
      </c>
      <c r="R15" s="7">
        <f>'січень 2017'!R15+'лютий 2017'!R15+'березень 2017'!R15</f>
        <v>7</v>
      </c>
      <c r="S15" s="35">
        <f>'січень 2017'!S15+'лютий 2017'!S15+'березень 2017'!S15</f>
        <v>37.8</v>
      </c>
      <c r="T15" s="29">
        <f>'січень 2017'!T15+'лютий 2017'!T15+'березень 2017'!T15</f>
        <v>14</v>
      </c>
    </row>
    <row r="16" spans="1:20" ht="15" hidden="1">
      <c r="A16" s="4">
        <v>10</v>
      </c>
      <c r="B16" s="31" t="s">
        <v>6</v>
      </c>
      <c r="C16" s="41">
        <f t="shared" si="0"/>
        <v>13.2</v>
      </c>
      <c r="D16" s="41">
        <f t="shared" si="1"/>
        <v>13.2</v>
      </c>
      <c r="E16" s="39">
        <f>('січень 2017'!E16+'лютий 2017'!E16+'березень 2017'!E16+'квітень 2017'!E16+'травень 2017'!E16+'вересень 2017'!E16)/5</f>
        <v>13.2</v>
      </c>
      <c r="F16" s="39">
        <f>('січень 2017'!F16+'лютий 2017'!F16+'березень 2017'!F16+'квітень 2017'!F16+'травень 2017'!F16)/4</f>
        <v>0</v>
      </c>
      <c r="G16" s="39">
        <f>('січень 2017'!G16+'лютий 2017'!G16+'березень 2017'!G16+'квітень 2017'!G16+'травень 2017'!G16+'вересень 2017'!G16)/5</f>
        <v>0</v>
      </c>
      <c r="H16" s="39">
        <f>('січень 2017'!H16+'лютий 2017'!H16+'березень 2017'!H16+'квітень 2017'!H16+'травень 2017'!H16+'вересень 2017'!H16)/5</f>
        <v>0</v>
      </c>
      <c r="I16" s="39">
        <f t="shared" si="2"/>
        <v>0</v>
      </c>
      <c r="J16" s="39">
        <f>('січень 2017'!J16+'лютий 2017'!J16+'березень 2017'!J16+'квітень 2017'!J16+'травень 2017'!J16+'вересень 2017'!J16)/5</f>
        <v>0</v>
      </c>
      <c r="K16" s="39">
        <f>('січень 2017'!K16+'лютий 2017'!K16+'березень 2017'!K16+'квітень 2017'!K16+'травень 2017'!K16+'вересень 2017'!K16)/5</f>
        <v>0</v>
      </c>
      <c r="L16" s="39">
        <f>('січень 2017'!L16+'лютий 2017'!L16+'березень 2017'!L16+'квітень 2017'!L16+'травень 2017'!L16+'вересень 2017'!L16)/5</f>
        <v>0</v>
      </c>
      <c r="M16" s="39">
        <f>'січень 2017'!M16+'лютий 2017'!M16+'березень 2017'!M16+'квітень 2017'!M16+'травень 2017'!M16+'вересень 2017'!M16</f>
        <v>1201</v>
      </c>
      <c r="N16" s="18">
        <f>'січень 2017'!N16+'лютий 2017'!N16+'березень 2017'!N16+'квітень 2017'!N16+'травень 2017'!N16+'вересень 2017'!N16</f>
        <v>10506.82</v>
      </c>
      <c r="O16" s="39"/>
      <c r="P16" s="17"/>
      <c r="Q16" s="6"/>
      <c r="R16" s="7">
        <f>'січень 2017'!R16+'лютий 2017'!R16+'березень 2017'!R16</f>
        <v>17</v>
      </c>
      <c r="S16" s="35">
        <f>'січень 2017'!S16+'лютий 2017'!S16+'березень 2017'!S16</f>
        <v>91.8</v>
      </c>
      <c r="T16" s="29">
        <f>'січень 2017'!T16+'лютий 2017'!T16+'березень 2017'!T16</f>
        <v>34</v>
      </c>
    </row>
    <row r="17" spans="1:20" ht="15" hidden="1">
      <c r="A17" s="4">
        <v>11</v>
      </c>
      <c r="B17" s="9" t="s">
        <v>7</v>
      </c>
      <c r="C17" s="41">
        <f t="shared" si="0"/>
        <v>40.8</v>
      </c>
      <c r="D17" s="41">
        <f t="shared" si="1"/>
        <v>36.199999999999996</v>
      </c>
      <c r="E17" s="39">
        <f>('січень 2017'!E17+'лютий 2017'!E17+'березень 2017'!E17+'квітень 2017'!E17+'травень 2017'!E17+'вересень 2017'!E17)/5</f>
        <v>35.8</v>
      </c>
      <c r="F17" s="39">
        <f>('січень 2017'!F17+'лютий 2017'!F17+'березень 2017'!F17+'квітень 2017'!F17+'травень 2017'!F17)/4</f>
        <v>0</v>
      </c>
      <c r="G17" s="39">
        <f>('січень 2017'!G17+'лютий 2017'!G17+'березень 2017'!G17+'квітень 2017'!G17+'травень 2017'!G17+'вересень 2017'!G17)/5</f>
        <v>0</v>
      </c>
      <c r="H17" s="39">
        <f>('січень 2017'!H17+'лютий 2017'!H17+'березень 2017'!H17+'квітень 2017'!H17+'травень 2017'!H17+'вересень 2017'!H17)/5</f>
        <v>0.4</v>
      </c>
      <c r="I17" s="39">
        <f t="shared" si="2"/>
        <v>4.6</v>
      </c>
      <c r="J17" s="39">
        <f>('січень 2017'!J17+'лютий 2017'!J17+'березень 2017'!J17+'квітень 2017'!J17+'травень 2017'!J17+'вересень 2017'!J17)/5</f>
        <v>0.4</v>
      </c>
      <c r="K17" s="39">
        <f>('січень 2017'!K17+'лютий 2017'!K17+'березень 2017'!K17+'квітень 2017'!K17+'травень 2017'!K17+'вересень 2017'!K17)/5</f>
        <v>1.8</v>
      </c>
      <c r="L17" s="39">
        <f>('січень 2017'!L17+'лютий 2017'!L17+'березень 2017'!L17+'квітень 2017'!L17+'травень 2017'!L17+'вересень 2017'!L17)/5</f>
        <v>2.4</v>
      </c>
      <c r="M17" s="39">
        <f>'січень 2017'!M17+'лютий 2017'!M17+'березень 2017'!M17+'квітень 2017'!M17+'травень 2017'!M17+'вересень 2017'!M17</f>
        <v>2793</v>
      </c>
      <c r="N17" s="18">
        <f>'січень 2017'!N17+'лютий 2017'!N17+'березень 2017'!N17+'квітень 2017'!N17+'травень 2017'!N17+'вересень 2017'!N17</f>
        <v>28095.21</v>
      </c>
      <c r="O17" s="39"/>
      <c r="P17" s="17"/>
      <c r="Q17" s="6"/>
      <c r="R17" s="7">
        <f>'січень 2017'!R17+'лютий 2017'!R17+'березень 2017'!R17</f>
        <v>60</v>
      </c>
      <c r="S17" s="35">
        <f>'січень 2017'!S17+'лютий 2017'!S17+'березень 2017'!S17</f>
        <v>324</v>
      </c>
      <c r="T17" s="29">
        <f>'січень 2017'!T17+'лютий 2017'!T17+'березень 2017'!T17</f>
        <v>120</v>
      </c>
    </row>
    <row r="18" spans="1:20" ht="15" hidden="1">
      <c r="A18" s="4">
        <v>12</v>
      </c>
      <c r="B18" s="9" t="s">
        <v>13</v>
      </c>
      <c r="C18" s="41">
        <f t="shared" si="0"/>
        <v>45</v>
      </c>
      <c r="D18" s="41">
        <f t="shared" si="1"/>
        <v>45</v>
      </c>
      <c r="E18" s="39">
        <f>('січень 2017'!E18+'лютий 2017'!E18+'березень 2017'!E18+'квітень 2017'!E18+'травень 2017'!E18+'вересень 2017'!E18)/5</f>
        <v>45</v>
      </c>
      <c r="F18" s="39">
        <f>('січень 2017'!F18+'лютий 2017'!F18+'березень 2017'!F18+'квітень 2017'!F18+'травень 2017'!F18)/4</f>
        <v>0</v>
      </c>
      <c r="G18" s="39">
        <f>('січень 2017'!G18+'лютий 2017'!G18+'березень 2017'!G18+'квітень 2017'!G18+'травень 2017'!G18+'вересень 2017'!G18)/5</f>
        <v>0</v>
      </c>
      <c r="H18" s="39">
        <f>('січень 2017'!H18+'лютий 2017'!H18+'березень 2017'!H18+'квітень 2017'!H18+'травень 2017'!H18+'вересень 2017'!H18)/5</f>
        <v>0</v>
      </c>
      <c r="I18" s="39">
        <f t="shared" si="2"/>
        <v>0</v>
      </c>
      <c r="J18" s="39">
        <f>('січень 2017'!J18+'лютий 2017'!J18+'березень 2017'!J18+'квітень 2017'!J18+'травень 2017'!J18+'вересень 2017'!J18)/5</f>
        <v>0</v>
      </c>
      <c r="K18" s="39">
        <f>('січень 2017'!K18+'лютий 2017'!K18+'березень 2017'!K18+'квітень 2017'!K18+'травень 2017'!K18+'вересень 2017'!K18)/5</f>
        <v>0</v>
      </c>
      <c r="L18" s="39">
        <f>('січень 2017'!L18+'лютий 2017'!L18+'березень 2017'!L18+'квітень 2017'!L18+'травень 2017'!L18+'вересень 2017'!L18)/5</f>
        <v>0</v>
      </c>
      <c r="M18" s="39">
        <f>'січень 2017'!M18+'лютий 2017'!M18+'березень 2017'!M18+'квітень 2017'!M18+'травень 2017'!M18+'вересень 2017'!M18</f>
        <v>3326</v>
      </c>
      <c r="N18" s="18">
        <f>'січень 2017'!N18+'лютий 2017'!N18+'березень 2017'!N18+'квітень 2017'!N18+'травень 2017'!N18+'вересень 2017'!N18</f>
        <v>29983.329999999998</v>
      </c>
      <c r="O18" s="39"/>
      <c r="P18" s="17"/>
      <c r="Q18" s="6"/>
      <c r="R18" s="7">
        <f>'січень 2017'!R18+'лютий 2017'!R18+'березень 2017'!R18</f>
        <v>42</v>
      </c>
      <c r="S18" s="35">
        <f>'січень 2017'!S18+'лютий 2017'!S18+'березень 2017'!S18</f>
        <v>226.8</v>
      </c>
      <c r="T18" s="29">
        <f>'січень 2017'!T18+'лютий 2017'!T18+'березень 2017'!T18</f>
        <v>84</v>
      </c>
    </row>
    <row r="19" spans="1:20" ht="15" hidden="1">
      <c r="A19" s="4">
        <v>13</v>
      </c>
      <c r="B19" s="9" t="s">
        <v>49</v>
      </c>
      <c r="C19" s="41">
        <f t="shared" si="0"/>
        <v>18.400000000000002</v>
      </c>
      <c r="D19" s="41">
        <f t="shared" si="1"/>
        <v>16.6</v>
      </c>
      <c r="E19" s="39">
        <f>('січень 2017'!E19+'лютий 2017'!E19+'березень 2017'!E19+'квітень 2017'!E19+'травень 2017'!E19+'вересень 2017'!E19)/5</f>
        <v>14.6</v>
      </c>
      <c r="F19" s="39">
        <f>('січень 2017'!F19+'лютий 2017'!F19+'березень 2017'!F19+'квітень 2017'!F19+'травень 2017'!F19)/4</f>
        <v>0</v>
      </c>
      <c r="G19" s="39">
        <f>('січень 2017'!G19+'лютий 2017'!G19+'березень 2017'!G19+'квітень 2017'!G19+'травень 2017'!G19+'вересень 2017'!G19)/5</f>
        <v>1</v>
      </c>
      <c r="H19" s="39">
        <f>('січень 2017'!H19+'лютий 2017'!H19+'березень 2017'!H19+'квітень 2017'!H19+'травень 2017'!H19+'вересень 2017'!H19)/5</f>
        <v>1</v>
      </c>
      <c r="I19" s="39">
        <f t="shared" si="2"/>
        <v>1.8</v>
      </c>
      <c r="J19" s="39">
        <f>('січень 2017'!J19+'лютий 2017'!J19+'березень 2017'!J19+'квітень 2017'!J19+'травень 2017'!J19+'вересень 2017'!J19)/5</f>
        <v>0</v>
      </c>
      <c r="K19" s="39">
        <f>('січень 2017'!K19+'лютий 2017'!K19+'березень 2017'!K19+'квітень 2017'!K19+'травень 2017'!K19+'вересень 2017'!K19)/5</f>
        <v>1.8</v>
      </c>
      <c r="L19" s="39">
        <f>('січень 2017'!L19+'лютий 2017'!L19+'березень 2017'!L19+'квітень 2017'!L19+'травень 2017'!L19+'вересень 2017'!L19)/5</f>
        <v>0</v>
      </c>
      <c r="M19" s="39">
        <f>'січень 2017'!M19+'лютий 2017'!M19+'березень 2017'!M19+'квітень 2017'!M19+'травень 2017'!M19+'вересень 2017'!M19</f>
        <v>1427</v>
      </c>
      <c r="N19" s="18">
        <f>'січень 2017'!N19+'лютий 2017'!N19+'березень 2017'!N19+'квітень 2017'!N19+'травень 2017'!N19+'вересень 2017'!N19</f>
        <v>13386.119999999999</v>
      </c>
      <c r="O19" s="39"/>
      <c r="P19" s="17"/>
      <c r="Q19" s="6"/>
      <c r="R19" s="7">
        <f>'січень 2017'!R19+'лютий 2017'!R19+'березень 2017'!R19</f>
        <v>22</v>
      </c>
      <c r="S19" s="35">
        <f>'січень 2017'!S19+'лютий 2017'!S19+'березень 2017'!S19</f>
        <v>118.8</v>
      </c>
      <c r="T19" s="29">
        <f>'січень 2017'!T19+'лютий 2017'!T19+'березень 2017'!T19</f>
        <v>45</v>
      </c>
    </row>
    <row r="20" spans="1:20" ht="15" hidden="1">
      <c r="A20" s="4">
        <v>14</v>
      </c>
      <c r="B20" s="9" t="s">
        <v>8</v>
      </c>
      <c r="C20" s="41">
        <f t="shared" si="0"/>
        <v>29.6</v>
      </c>
      <c r="D20" s="41">
        <f t="shared" si="1"/>
        <v>29.6</v>
      </c>
      <c r="E20" s="39">
        <f>('січень 2017'!E20+'лютий 2017'!E20+'березень 2017'!E20+'квітень 2017'!E20+'травень 2017'!E20+'вересень 2017'!E20)/5</f>
        <v>28.6</v>
      </c>
      <c r="F20" s="39">
        <f>('січень 2017'!F20+'лютий 2017'!F20+'березень 2017'!F20+'квітень 2017'!F20+'травень 2017'!F20)/4</f>
        <v>0</v>
      </c>
      <c r="G20" s="39">
        <f>('січень 2017'!G20+'лютий 2017'!G20+'березень 2017'!G20+'квітень 2017'!G20+'травень 2017'!G20+'вересень 2017'!G20)/5</f>
        <v>0</v>
      </c>
      <c r="H20" s="39">
        <f>('січень 2017'!H20+'лютий 2017'!H20+'березень 2017'!H20+'квітень 2017'!H20+'травень 2017'!H20+'вересень 2017'!H20)/5</f>
        <v>1</v>
      </c>
      <c r="I20" s="39">
        <f t="shared" si="2"/>
        <v>0</v>
      </c>
      <c r="J20" s="39">
        <f>('січень 2017'!J20+'лютий 2017'!J20+'березень 2017'!J20+'квітень 2017'!J20+'травень 2017'!J20+'вересень 2017'!J20)/5</f>
        <v>0</v>
      </c>
      <c r="K20" s="39">
        <f>('січень 2017'!K20+'лютий 2017'!K20+'березень 2017'!K20+'квітень 2017'!K20+'травень 2017'!K20+'вересень 2017'!K20)/5</f>
        <v>0</v>
      </c>
      <c r="L20" s="39">
        <f>('січень 2017'!L20+'лютий 2017'!L20+'березень 2017'!L20+'квітень 2017'!L20+'травень 2017'!L20+'вересень 2017'!L20)/5</f>
        <v>0</v>
      </c>
      <c r="M20" s="39">
        <f>'січень 2017'!M20+'лютий 2017'!M20+'березень 2017'!M20+'квітень 2017'!M20+'травень 2017'!M20+'вересень 2017'!M20</f>
        <v>2286</v>
      </c>
      <c r="N20" s="18">
        <f>'січень 2017'!N20+'лютий 2017'!N20+'березень 2017'!N20+'квітень 2017'!N20+'травень 2017'!N20+'вересень 2017'!N20</f>
        <v>22712.59</v>
      </c>
      <c r="O20" s="39"/>
      <c r="P20" s="17"/>
      <c r="Q20" s="6"/>
      <c r="R20" s="7">
        <f>'січень 2017'!R20+'лютий 2017'!R20+'березень 2017'!R20</f>
        <v>21</v>
      </c>
      <c r="S20" s="35">
        <f>'січень 2017'!S20+'лютий 2017'!S20+'березень 2017'!S20</f>
        <v>113.4</v>
      </c>
      <c r="T20" s="29">
        <f>'січень 2017'!T20+'лютий 2017'!T20+'березень 2017'!T20</f>
        <v>42</v>
      </c>
    </row>
    <row r="21" spans="1:20" ht="15" hidden="1">
      <c r="A21" s="4">
        <v>15</v>
      </c>
      <c r="B21" s="9" t="s">
        <v>15</v>
      </c>
      <c r="C21" s="41">
        <f t="shared" si="0"/>
        <v>45.4</v>
      </c>
      <c r="D21" s="41">
        <f t="shared" si="1"/>
        <v>44.4</v>
      </c>
      <c r="E21" s="39">
        <f>('січень 2017'!E21+'лютий 2017'!E21+'березень 2017'!E21+'квітень 2017'!E21+'травень 2017'!E21+'вересень 2017'!E21)/5</f>
        <v>44.4</v>
      </c>
      <c r="F21" s="39">
        <f>('січень 2017'!F21+'лютий 2017'!F21+'березень 2017'!F21+'квітень 2017'!F21+'травень 2017'!F21)/4</f>
        <v>0</v>
      </c>
      <c r="G21" s="39">
        <f>('січень 2017'!G21+'лютий 2017'!G21+'березень 2017'!G21+'квітень 2017'!G21+'травень 2017'!G21+'вересень 2017'!G21)/5</f>
        <v>0</v>
      </c>
      <c r="H21" s="39">
        <f>('січень 2017'!H21+'лютий 2017'!H21+'березень 2017'!H21+'квітень 2017'!H21+'травень 2017'!H21+'вересень 2017'!H21)/5</f>
        <v>0</v>
      </c>
      <c r="I21" s="39">
        <f t="shared" si="2"/>
        <v>1</v>
      </c>
      <c r="J21" s="39">
        <f>('січень 2017'!J21+'лютий 2017'!J21+'березень 2017'!J21+'квітень 2017'!J21+'травень 2017'!J21+'вересень 2017'!J21)/5</f>
        <v>1</v>
      </c>
      <c r="K21" s="39">
        <f>('січень 2017'!K21+'лютий 2017'!K21+'березень 2017'!K21+'квітень 2017'!K21+'травень 2017'!K21+'вересень 2017'!K21)/5</f>
        <v>0</v>
      </c>
      <c r="L21" s="39">
        <f>('січень 2017'!L21+'лютий 2017'!L21+'березень 2017'!L21+'квітень 2017'!L21+'травень 2017'!L21+'вересень 2017'!L21)/5</f>
        <v>0</v>
      </c>
      <c r="M21" s="39">
        <f>'січень 2017'!M21+'лютий 2017'!M21+'березень 2017'!M21+'квітень 2017'!M21+'травень 2017'!M21+'вересень 2017'!M21</f>
        <v>3828</v>
      </c>
      <c r="N21" s="18">
        <f>'січень 2017'!N21+'лютий 2017'!N21+'березень 2017'!N21+'квітень 2017'!N21+'травень 2017'!N21+'вересень 2017'!N21</f>
        <v>35735.47</v>
      </c>
      <c r="O21" s="39">
        <f>('січень 2017'!O21+'лютий 2017'!O21+'березень 2017'!O21+'квітень 2017'!O21+'травень 2017'!O21+'червень 2017(ДНЗ)'!O21+'серпень 2017(ДНЗ)'!O21+'вересень 2017'!O21)/8</f>
        <v>79.625</v>
      </c>
      <c r="P21" s="17">
        <f>'січень 2017'!P21+'лютий 2017'!P21+'березень 2017'!P21+'квітень 2017'!P21+'травень 2017'!P21+'червень 2017(ДНЗ)'!P21+'серпень 2017(ДНЗ)'!P21+'вересень 2017'!P21</f>
        <v>6820</v>
      </c>
      <c r="Q21" s="6">
        <f>'січень 2017'!Q21+'лютий 2017'!Q21+'березень 2017'!Q21+'квітень 2017'!Q21+'травень 2017'!Q21+'червень 2017(ДНЗ)'!Q21+'серпень 2017(ДНЗ)'!Q21+'вересень 2017'!Q21</f>
        <v>119176.25</v>
      </c>
      <c r="R21" s="7">
        <f>'січень 2017'!R21+'лютий 2017'!R21+'березень 2017'!R21</f>
        <v>45</v>
      </c>
      <c r="S21" s="35">
        <f>'січень 2017'!S21+'лютий 2017'!S21+'березень 2017'!S21</f>
        <v>243</v>
      </c>
      <c r="T21" s="29">
        <f>'січень 2017'!T21+'лютий 2017'!T21+'березень 2017'!T21</f>
        <v>90</v>
      </c>
    </row>
    <row r="22" spans="1:20" ht="15" hidden="1">
      <c r="A22" s="4">
        <v>16</v>
      </c>
      <c r="B22" s="9" t="s">
        <v>16</v>
      </c>
      <c r="C22" s="41">
        <f t="shared" si="0"/>
        <v>21.2</v>
      </c>
      <c r="D22" s="41">
        <f t="shared" si="1"/>
        <v>21.2</v>
      </c>
      <c r="E22" s="39">
        <f>('січень 2017'!E22+'лютий 2017'!E22+'березень 2017'!E22+'квітень 2017'!E22+'травень 2017'!E22+'вересень 2017'!E22)/5</f>
        <v>21.2</v>
      </c>
      <c r="F22" s="39">
        <f>('січень 2017'!F22+'лютий 2017'!F22+'березень 2017'!F22+'квітень 2017'!F22+'травень 2017'!F22)/4</f>
        <v>0</v>
      </c>
      <c r="G22" s="39">
        <f>('січень 2017'!G22+'лютий 2017'!G22+'березень 2017'!G22+'квітень 2017'!G22+'травень 2017'!G22+'вересень 2017'!G22)/5</f>
        <v>0</v>
      </c>
      <c r="H22" s="39">
        <f>('січень 2017'!H22+'лютий 2017'!H22+'березень 2017'!H22+'квітень 2017'!H22+'травень 2017'!H22+'вересень 2017'!H22)/5</f>
        <v>0</v>
      </c>
      <c r="I22" s="39">
        <f t="shared" si="2"/>
        <v>0</v>
      </c>
      <c r="J22" s="39">
        <f>('січень 2017'!J22+'лютий 2017'!J22+'березень 2017'!J22+'квітень 2017'!J22+'травень 2017'!J22+'вересень 2017'!J22)/5</f>
        <v>0</v>
      </c>
      <c r="K22" s="39">
        <f>('січень 2017'!K22+'лютий 2017'!K22+'березень 2017'!K22+'квітень 2017'!K22+'травень 2017'!K22+'вересень 2017'!K22)/5</f>
        <v>0</v>
      </c>
      <c r="L22" s="39">
        <f>('січень 2017'!L22+'лютий 2017'!L22+'березень 2017'!L22+'квітень 2017'!L22+'травень 2017'!L22+'вересень 2017'!L22)/5</f>
        <v>0</v>
      </c>
      <c r="M22" s="39">
        <f>'січень 2017'!M22+'лютий 2017'!M22+'березень 2017'!M22+'квітень 2017'!M22+'травень 2017'!M22+'вересень 2017'!M22</f>
        <v>1694</v>
      </c>
      <c r="N22" s="18">
        <f>'січень 2017'!N22+'лютий 2017'!N22+'березень 2017'!N22+'квітень 2017'!N22+'травень 2017'!N22+'вересень 2017'!N22</f>
        <v>14636.23</v>
      </c>
      <c r="O22" s="39"/>
      <c r="P22" s="17"/>
      <c r="Q22" s="6"/>
      <c r="R22" s="7">
        <f>'січень 2017'!R22+'лютий 2017'!R22+'березень 2017'!R22</f>
        <v>21</v>
      </c>
      <c r="S22" s="35">
        <f>'січень 2017'!S22+'лютий 2017'!S22+'березень 2017'!S22</f>
        <v>113.4</v>
      </c>
      <c r="T22" s="29">
        <f>'січень 2017'!T22+'лютий 2017'!T22+'березень 2017'!T22</f>
        <v>42</v>
      </c>
    </row>
    <row r="23" spans="1:20" ht="15" hidden="1">
      <c r="A23" s="4">
        <v>17</v>
      </c>
      <c r="B23" s="9" t="s">
        <v>9</v>
      </c>
      <c r="C23" s="41">
        <f t="shared" si="0"/>
        <v>29.8</v>
      </c>
      <c r="D23" s="41">
        <f t="shared" si="1"/>
        <v>29.8</v>
      </c>
      <c r="E23" s="39">
        <f>('січень 2017'!E23+'лютий 2017'!E23+'березень 2017'!E23+'квітень 2017'!E23+'травень 2017'!E23+'вересень 2017'!E23)/5</f>
        <v>29.8</v>
      </c>
      <c r="F23" s="39">
        <f>('січень 2017'!F23+'лютий 2017'!F23+'березень 2017'!F23+'квітень 2017'!F23+'травень 2017'!F23)/4</f>
        <v>0</v>
      </c>
      <c r="G23" s="39">
        <f>('січень 2017'!G23+'лютий 2017'!G23+'березень 2017'!G23+'квітень 2017'!G23+'травень 2017'!G23+'вересень 2017'!G23)/5</f>
        <v>0</v>
      </c>
      <c r="H23" s="39">
        <f>('січень 2017'!H23+'лютий 2017'!H23+'березень 2017'!H23+'квітень 2017'!H23+'травень 2017'!H23+'вересень 2017'!H23)/5</f>
        <v>0</v>
      </c>
      <c r="I23" s="39">
        <f t="shared" si="2"/>
        <v>0</v>
      </c>
      <c r="J23" s="39">
        <f>('січень 2017'!J23+'лютий 2017'!J23+'березень 2017'!J23+'квітень 2017'!J23+'травень 2017'!J23+'вересень 2017'!J23)/5</f>
        <v>0</v>
      </c>
      <c r="K23" s="39">
        <f>('січень 2017'!K23+'лютий 2017'!K23+'березень 2017'!K23+'квітень 2017'!K23+'травень 2017'!K23+'вересень 2017'!K23)/5</f>
        <v>0</v>
      </c>
      <c r="L23" s="39">
        <f>('січень 2017'!L23+'лютий 2017'!L23+'березень 2017'!L23+'квітень 2017'!L23+'травень 2017'!L23+'вересень 2017'!L23)/5</f>
        <v>0</v>
      </c>
      <c r="M23" s="39">
        <f>'січень 2017'!M23+'лютий 2017'!M23+'березень 2017'!M23+'квітень 2017'!M23+'травень 2017'!M23+'вересень 2017'!M23</f>
        <v>2366</v>
      </c>
      <c r="N23" s="18">
        <f>'січень 2017'!N23+'лютий 2017'!N23+'березень 2017'!N23+'квітень 2017'!N23+'травень 2017'!N23+'вересень 2017'!N23</f>
        <v>22283.65</v>
      </c>
      <c r="O23" s="39"/>
      <c r="P23" s="17"/>
      <c r="Q23" s="6"/>
      <c r="R23" s="7">
        <f>'січень 2017'!R23+'лютий 2017'!R23+'березень 2017'!R23</f>
        <v>28</v>
      </c>
      <c r="S23" s="35">
        <f>'січень 2017'!S23+'лютий 2017'!S23+'березень 2017'!S23</f>
        <v>151.2</v>
      </c>
      <c r="T23" s="29">
        <f>'січень 2017'!T23+'лютий 2017'!T23+'березень 2017'!T23</f>
        <v>53</v>
      </c>
    </row>
    <row r="24" spans="1:20" ht="15" hidden="1">
      <c r="A24" s="4">
        <v>18</v>
      </c>
      <c r="B24" s="31" t="s">
        <v>10</v>
      </c>
      <c r="C24" s="41">
        <f t="shared" si="0"/>
        <v>35.6</v>
      </c>
      <c r="D24" s="41">
        <f t="shared" si="1"/>
        <v>35.6</v>
      </c>
      <c r="E24" s="39">
        <f>('січень 2017'!E24+'лютий 2017'!E24+'березень 2017'!E24+'квітень 2017'!E24+'травень 2017'!E24+'вересень 2017'!E24)/5</f>
        <v>35.6</v>
      </c>
      <c r="F24" s="39">
        <f>('січень 2017'!F24+'лютий 2017'!F24+'березень 2017'!F24+'квітень 2017'!F24+'травень 2017'!F24)/4</f>
        <v>0</v>
      </c>
      <c r="G24" s="39">
        <f>('січень 2017'!G24+'лютий 2017'!G24+'березень 2017'!G24+'квітень 2017'!G24+'травень 2017'!G24+'вересень 2017'!G24)/5</f>
        <v>0</v>
      </c>
      <c r="H24" s="39">
        <f>('січень 2017'!H24+'лютий 2017'!H24+'березень 2017'!H24+'квітень 2017'!H24+'травень 2017'!H24+'вересень 2017'!H24)/5</f>
        <v>0</v>
      </c>
      <c r="I24" s="39">
        <f t="shared" si="2"/>
        <v>0</v>
      </c>
      <c r="J24" s="39">
        <f>('січень 2017'!J24+'лютий 2017'!J24+'березень 2017'!J24+'квітень 2017'!J24+'травень 2017'!J24+'вересень 2017'!J24)/5</f>
        <v>0</v>
      </c>
      <c r="K24" s="39">
        <f>('січень 2017'!K24+'лютий 2017'!K24+'березень 2017'!K24+'квітень 2017'!K24+'травень 2017'!K24+'вересень 2017'!K24)/5</f>
        <v>0</v>
      </c>
      <c r="L24" s="39">
        <f>('січень 2017'!L24+'лютий 2017'!L24+'березень 2017'!L24+'квітень 2017'!L24+'травень 2017'!L24+'вересень 2017'!L24)/5</f>
        <v>0</v>
      </c>
      <c r="M24" s="39">
        <f>'січень 2017'!M24+'лютий 2017'!M24+'березень 2017'!M24+'квітень 2017'!M24+'травень 2017'!M24+'вересень 2017'!M24</f>
        <v>2724</v>
      </c>
      <c r="N24" s="18">
        <f>'січень 2017'!N24+'лютий 2017'!N24+'березень 2017'!N24+'квітень 2017'!N24+'травень 2017'!N24+'вересень 2017'!N24</f>
        <v>23804.200000000004</v>
      </c>
      <c r="O24" s="39">
        <f>('січень 2017'!O24+'лютий 2017'!O24+'березень 2017'!O24+'квітень 2017'!O24+'травень 2017'!O24+'червень 2017(ДНЗ)'!O24+'серпень 2017(ДНЗ)'!O24+'вересень 2017'!O24)/8</f>
        <v>82.125</v>
      </c>
      <c r="P24" s="17">
        <f>'січень 2017'!P24+'лютий 2017'!P24+'березень 2017'!P24+'квітень 2017'!P24+'травень 2017'!P24+'червень 2017(ДНЗ)'!P24+'серпень 2017(ДНЗ)'!P24+'вересень 2017'!P24</f>
        <v>5415</v>
      </c>
      <c r="Q24" s="6">
        <f>'січень 2017'!Q24+'лютий 2017'!Q24+'березень 2017'!Q24+'квітень 2017'!Q24+'травень 2017'!Q24+'червень 2017(ДНЗ)'!Q24+'серпень 2017(ДНЗ)'!Q24+'вересень 2017'!Q24</f>
        <v>93110.38</v>
      </c>
      <c r="R24" s="7">
        <f>'січень 2017'!R24+'лютий 2017'!R24+'березень 2017'!R24</f>
        <v>29</v>
      </c>
      <c r="S24" s="35">
        <f>'січень 2017'!S24+'лютий 2017'!S24+'березень 2017'!S24</f>
        <v>156.6</v>
      </c>
      <c r="T24" s="29">
        <f>'січень 2017'!T24+'лютий 2017'!T24+'березень 2017'!T24</f>
        <v>58</v>
      </c>
    </row>
    <row r="25" spans="1:20" ht="15" hidden="1">
      <c r="A25" s="4">
        <v>19</v>
      </c>
      <c r="B25" s="9" t="s">
        <v>11</v>
      </c>
      <c r="C25" s="41">
        <f t="shared" si="0"/>
        <v>19.8</v>
      </c>
      <c r="D25" s="41">
        <f t="shared" si="1"/>
        <v>18.8</v>
      </c>
      <c r="E25" s="39">
        <f>('січень 2017'!E25+'лютий 2017'!E25+'березень 2017'!E25+'квітень 2017'!E25+'травень 2017'!E25+'вересень 2017'!E25)/5</f>
        <v>18.8</v>
      </c>
      <c r="F25" s="39">
        <f>('січень 2017'!F25+'лютий 2017'!F25+'березень 2017'!F25+'квітень 2017'!F25+'травень 2017'!F25)/4</f>
        <v>0</v>
      </c>
      <c r="G25" s="39">
        <f>('січень 2017'!G25+'лютий 2017'!G25+'березень 2017'!G25+'квітень 2017'!G25+'травень 2017'!G25+'вересень 2017'!G25)/5</f>
        <v>0</v>
      </c>
      <c r="H25" s="39">
        <f>('січень 2017'!H25+'лютий 2017'!H25+'березень 2017'!H25+'квітень 2017'!H25+'травень 2017'!H25+'вересень 2017'!H25)/5</f>
        <v>0</v>
      </c>
      <c r="I25" s="39">
        <f t="shared" si="2"/>
        <v>1</v>
      </c>
      <c r="J25" s="39">
        <f>('січень 2017'!J25+'лютий 2017'!J25+'березень 2017'!J25+'квітень 2017'!J25+'травень 2017'!J25+'вересень 2017'!J25)/5</f>
        <v>1</v>
      </c>
      <c r="K25" s="39">
        <f>('січень 2017'!K25+'лютий 2017'!K25+'березень 2017'!K25+'квітень 2017'!K25+'травень 2017'!K25+'вересень 2017'!K25)/5</f>
        <v>0</v>
      </c>
      <c r="L25" s="39">
        <f>('січень 2017'!L25+'лютий 2017'!L25+'березень 2017'!L25+'квітень 2017'!L25+'травень 2017'!L25+'вересень 2017'!L25)/5</f>
        <v>0</v>
      </c>
      <c r="M25" s="39">
        <f>'січень 2017'!M25+'лютий 2017'!M25+'березень 2017'!M25+'квітень 2017'!M25+'травень 2017'!M25+'вересень 2017'!M25</f>
        <v>1552</v>
      </c>
      <c r="N25" s="18">
        <f>'січень 2017'!N25+'лютий 2017'!N25+'березень 2017'!N25+'квітень 2017'!N25+'травень 2017'!N25+'вересень 2017'!N25</f>
        <v>14179.72</v>
      </c>
      <c r="O25" s="39"/>
      <c r="P25" s="17"/>
      <c r="Q25" s="6"/>
      <c r="R25" s="7">
        <f>'січень 2017'!R25+'лютий 2017'!R25+'березень 2017'!R25</f>
        <v>32</v>
      </c>
      <c r="S25" s="35">
        <f>'січень 2017'!S25+'лютий 2017'!S25+'березень 2017'!S25</f>
        <v>172.8</v>
      </c>
      <c r="T25" s="29">
        <f>'січень 2017'!T25+'лютий 2017'!T25+'березень 2017'!T25</f>
        <v>64</v>
      </c>
    </row>
    <row r="26" spans="1:20" ht="15" hidden="1">
      <c r="A26" s="4">
        <v>20</v>
      </c>
      <c r="B26" s="9" t="s">
        <v>69</v>
      </c>
      <c r="C26" s="41">
        <f t="shared" si="0"/>
        <v>12.200000000000001</v>
      </c>
      <c r="D26" s="41">
        <f t="shared" si="1"/>
        <v>11.4</v>
      </c>
      <c r="E26" s="39">
        <f>('січень 2017'!E26+'лютий 2017'!E26+'березень 2017'!E26+'квітень 2017'!E26+'травень 2017'!E26+'вересень 2017'!E26)/5</f>
        <v>11.4</v>
      </c>
      <c r="F26" s="39">
        <f>('січень 2017'!F26+'лютий 2017'!F26+'березень 2017'!F26+'квітень 2017'!F26+'травень 2017'!F26)/4</f>
        <v>0</v>
      </c>
      <c r="G26" s="39">
        <f>('січень 2017'!G26+'лютий 2017'!G26+'березень 2017'!G26+'квітень 2017'!G26+'травень 2017'!G26+'вересень 2017'!G26)/5</f>
        <v>0</v>
      </c>
      <c r="H26" s="39">
        <f>('січень 2017'!H26+'лютий 2017'!H26+'березень 2017'!H26+'квітень 2017'!H26+'травень 2017'!H26+'вересень 2017'!H26)/5</f>
        <v>0</v>
      </c>
      <c r="I26" s="39">
        <f t="shared" si="2"/>
        <v>0.8</v>
      </c>
      <c r="J26" s="39">
        <f>('січень 2017'!J26+'лютий 2017'!J26+'березень 2017'!J26+'квітень 2017'!J26+'травень 2017'!J26+'вересень 2017'!J26)/5</f>
        <v>0</v>
      </c>
      <c r="K26" s="39">
        <f>('січень 2017'!K26+'лютий 2017'!K26+'березень 2017'!K26+'квітень 2017'!K26+'травень 2017'!K26+'вересень 2017'!K26)/5</f>
        <v>0.8</v>
      </c>
      <c r="L26" s="39">
        <f>('січень 2017'!L26+'лютий 2017'!L26+'березень 2017'!L26+'квітень 2017'!L26+'травень 2017'!L26+'вересень 2017'!L26)/5</f>
        <v>0</v>
      </c>
      <c r="M26" s="39">
        <f>'січень 2017'!M26+'лютий 2017'!M26+'березень 2017'!M26+'квітень 2017'!M26+'травень 2017'!M26+'вересень 2017'!M26</f>
        <v>826</v>
      </c>
      <c r="N26" s="18">
        <f>'січень 2017'!N26+'лютий 2017'!N26+'березень 2017'!N26+'квітень 2017'!N26+'травень 2017'!N26+'вересень 2017'!N26</f>
        <v>7884.95</v>
      </c>
      <c r="O26" s="39"/>
      <c r="P26" s="17"/>
      <c r="Q26" s="6"/>
      <c r="R26" s="7">
        <f>'січень 2017'!R26+'лютий 2017'!R26+'березень 2017'!R26</f>
        <v>0</v>
      </c>
      <c r="S26" s="35">
        <f>'січень 2017'!S26+'лютий 2017'!S26+'березень 2017'!S26</f>
        <v>0</v>
      </c>
      <c r="T26" s="29">
        <f>'січень 2017'!T26+'лютий 2017'!T26+'березень 2017'!T26</f>
        <v>46</v>
      </c>
    </row>
    <row r="27" spans="1:20" ht="15" hidden="1">
      <c r="A27" s="4">
        <v>21</v>
      </c>
      <c r="B27" s="31" t="s">
        <v>70</v>
      </c>
      <c r="C27" s="41">
        <f t="shared" si="0"/>
        <v>18.6</v>
      </c>
      <c r="D27" s="41">
        <f t="shared" si="1"/>
        <v>18.6</v>
      </c>
      <c r="E27" s="39">
        <f>('січень 2017'!E27+'лютий 2017'!E27+'березень 2017'!E27+'квітень 2017'!E27+'травень 2017'!E27+'вересень 2017'!E27)/5</f>
        <v>18.6</v>
      </c>
      <c r="F27" s="39">
        <f>('січень 2017'!F27+'лютий 2017'!F27+'березень 2017'!F27+'квітень 2017'!F27+'травень 2017'!F27)/4</f>
        <v>0</v>
      </c>
      <c r="G27" s="39">
        <f>('січень 2017'!G27+'лютий 2017'!G27+'березень 2017'!G27+'квітень 2017'!G27+'травень 2017'!G27+'вересень 2017'!G27)/5</f>
        <v>0</v>
      </c>
      <c r="H27" s="39">
        <f>('січень 2017'!H27+'лютий 2017'!H27+'березень 2017'!H27+'квітень 2017'!H27+'травень 2017'!H27+'вересень 2017'!H27)/5</f>
        <v>0</v>
      </c>
      <c r="I27" s="39">
        <f t="shared" si="2"/>
        <v>0</v>
      </c>
      <c r="J27" s="39">
        <f>('січень 2017'!J27+'лютий 2017'!J27+'березень 2017'!J27+'квітень 2017'!J27+'травень 2017'!J27+'вересень 2017'!J27)/5</f>
        <v>0</v>
      </c>
      <c r="K27" s="39">
        <f>('січень 2017'!K27+'лютий 2017'!K27+'березень 2017'!K27+'квітень 2017'!K27+'травень 2017'!K27+'вересень 2017'!K27)/5</f>
        <v>0</v>
      </c>
      <c r="L27" s="39">
        <f>('січень 2017'!L27+'лютий 2017'!L27+'березень 2017'!L27+'квітень 2017'!L27+'травень 2017'!L27+'вересень 2017'!L27)/5</f>
        <v>0</v>
      </c>
      <c r="M27" s="39">
        <f>'січень 2017'!M27+'лютий 2017'!M27+'березень 2017'!M27+'квітень 2017'!M27+'травень 2017'!M27+'вересень 2017'!M27</f>
        <v>1502</v>
      </c>
      <c r="N27" s="18">
        <f>'січень 2017'!N27+'лютий 2017'!N27+'березень 2017'!N27+'квітень 2017'!N27+'травень 2017'!N27+'вересень 2017'!N27</f>
        <v>13401.36</v>
      </c>
      <c r="O27" s="39"/>
      <c r="P27" s="17"/>
      <c r="Q27" s="6"/>
      <c r="R27" s="7">
        <f>'січень 2017'!R27+'лютий 2017'!R27+'березень 2017'!R27</f>
        <v>15</v>
      </c>
      <c r="S27" s="35">
        <f>'січень 2017'!S27+'лютий 2017'!S27+'березень 2017'!S27</f>
        <v>81</v>
      </c>
      <c r="T27" s="29">
        <f>'січень 2017'!T27+'лютий 2017'!T27+'березень 2017'!T27</f>
        <v>29</v>
      </c>
    </row>
    <row r="28" spans="1:20" ht="15" hidden="1">
      <c r="A28" s="4">
        <v>22</v>
      </c>
      <c r="B28" s="9" t="s">
        <v>17</v>
      </c>
      <c r="C28" s="41">
        <f t="shared" si="0"/>
        <v>28.4</v>
      </c>
      <c r="D28" s="41">
        <f t="shared" si="1"/>
        <v>28.4</v>
      </c>
      <c r="E28" s="39">
        <f>('січень 2017'!E28+'лютий 2017'!E28+'березень 2017'!E28+'квітень 2017'!E28+'травень 2017'!E28+'вересень 2017'!E28)/5</f>
        <v>28.4</v>
      </c>
      <c r="F28" s="39">
        <f>('січень 2017'!F28+'лютий 2017'!F28+'березень 2017'!F28+'квітень 2017'!F28+'травень 2017'!F28)/4</f>
        <v>0</v>
      </c>
      <c r="G28" s="39">
        <f>('січень 2017'!G28+'лютий 2017'!G28+'березень 2017'!G28+'квітень 2017'!G28+'травень 2017'!G28+'вересень 2017'!G28)/5</f>
        <v>0</v>
      </c>
      <c r="H28" s="39">
        <f>('січень 2017'!H28+'лютий 2017'!H28+'березень 2017'!H28+'квітень 2017'!H28+'травень 2017'!H28+'вересень 2017'!H28)/5</f>
        <v>0</v>
      </c>
      <c r="I28" s="39">
        <f t="shared" si="2"/>
        <v>0</v>
      </c>
      <c r="J28" s="39">
        <f>('січень 2017'!J28+'лютий 2017'!J28+'березень 2017'!J28+'квітень 2017'!J28+'травень 2017'!J28+'вересень 2017'!J28)/5</f>
        <v>0</v>
      </c>
      <c r="K28" s="39">
        <f>('січень 2017'!K28+'лютий 2017'!K28+'березень 2017'!K28+'квітень 2017'!K28+'травень 2017'!K28+'вересень 2017'!K28)/5</f>
        <v>0</v>
      </c>
      <c r="L28" s="39">
        <f>('січень 2017'!L28+'лютий 2017'!L28+'березень 2017'!L28+'квітень 2017'!L28+'травень 2017'!L28+'вересень 2017'!L28)/5</f>
        <v>0</v>
      </c>
      <c r="M28" s="39">
        <f>'січень 2017'!M28+'лютий 2017'!M28+'березень 2017'!M28+'квітень 2017'!M28+'травень 2017'!M28+'вересень 2017'!M28</f>
        <v>2319</v>
      </c>
      <c r="N28" s="18">
        <f>'січень 2017'!N28+'лютий 2017'!N28+'березень 2017'!N28+'квітень 2017'!N28+'травень 2017'!N28+'вересень 2017'!N28</f>
        <v>22911.54</v>
      </c>
      <c r="O28" s="39"/>
      <c r="P28" s="17"/>
      <c r="Q28" s="6"/>
      <c r="R28" s="7">
        <f>'січень 2017'!R28+'лютий 2017'!R28+'березень 2017'!R28</f>
        <v>15</v>
      </c>
      <c r="S28" s="35">
        <f>'січень 2017'!S28+'лютий 2017'!S28+'березень 2017'!S28</f>
        <v>81</v>
      </c>
      <c r="T28" s="29">
        <f>'січень 2017'!T28+'лютий 2017'!T28+'березень 2017'!T28</f>
        <v>30</v>
      </c>
    </row>
    <row r="29" spans="1:20" ht="15" hidden="1">
      <c r="A29" s="4">
        <v>23</v>
      </c>
      <c r="B29" s="9" t="s">
        <v>71</v>
      </c>
      <c r="C29" s="41">
        <f t="shared" si="0"/>
        <v>22.6</v>
      </c>
      <c r="D29" s="41">
        <f t="shared" si="1"/>
        <v>22.6</v>
      </c>
      <c r="E29" s="39">
        <f>('січень 2017'!E29+'лютий 2017'!E29+'березень 2017'!E29+'квітень 2017'!E29+'травень 2017'!E29+'вересень 2017'!E29)/5</f>
        <v>22.6</v>
      </c>
      <c r="F29" s="39">
        <f>('січень 2017'!F29+'лютий 2017'!F29+'березень 2017'!F29+'квітень 2017'!F29+'травень 2017'!F29)/4</f>
        <v>0</v>
      </c>
      <c r="G29" s="39">
        <f>('січень 2017'!G29+'лютий 2017'!G29+'березень 2017'!G29+'квітень 2017'!G29+'травень 2017'!G29+'вересень 2017'!G29)/5</f>
        <v>0</v>
      </c>
      <c r="H29" s="39">
        <f>('січень 2017'!H29+'лютий 2017'!H29+'березень 2017'!H29+'квітень 2017'!H29+'травень 2017'!H29+'вересень 2017'!H29)/5</f>
        <v>0</v>
      </c>
      <c r="I29" s="39">
        <f t="shared" si="2"/>
        <v>0</v>
      </c>
      <c r="J29" s="39">
        <f>('січень 2017'!J29+'лютий 2017'!J29+'березень 2017'!J29+'квітень 2017'!J29+'травень 2017'!J29+'вересень 2017'!J29)/5</f>
        <v>0</v>
      </c>
      <c r="K29" s="39">
        <f>('січень 2017'!K29+'лютий 2017'!K29+'березень 2017'!K29+'квітень 2017'!K29+'травень 2017'!K29+'вересень 2017'!K29)/5</f>
        <v>0</v>
      </c>
      <c r="L29" s="39">
        <f>('січень 2017'!L29+'лютий 2017'!L29+'березень 2017'!L29+'квітень 2017'!L29+'травень 2017'!L29+'вересень 2017'!L29)/5</f>
        <v>0</v>
      </c>
      <c r="M29" s="39">
        <f>'січень 2017'!M29+'лютий 2017'!M29+'березень 2017'!M29+'квітень 2017'!M29+'травень 2017'!M29+'вересень 2017'!M29</f>
        <v>1995</v>
      </c>
      <c r="N29" s="18">
        <f>'січень 2017'!N29+'лютий 2017'!N29+'березень 2017'!N29+'квітень 2017'!N29+'травень 2017'!N29+'вересень 2017'!N29</f>
        <v>19934.89</v>
      </c>
      <c r="O29" s="39"/>
      <c r="P29" s="17"/>
      <c r="Q29" s="6"/>
      <c r="R29" s="7">
        <f>'січень 2017'!R29+'лютий 2017'!R29+'березень 2017'!R29</f>
        <v>10</v>
      </c>
      <c r="S29" s="35">
        <f>'січень 2017'!S29+'лютий 2017'!S29+'березень 2017'!S29</f>
        <v>54</v>
      </c>
      <c r="T29" s="29">
        <f>'січень 2017'!T29+'лютий 2017'!T29+'березень 2017'!T29</f>
        <v>20</v>
      </c>
    </row>
    <row r="30" spans="1:20" ht="15" hidden="1">
      <c r="A30" s="4">
        <v>24</v>
      </c>
      <c r="B30" s="9" t="s">
        <v>48</v>
      </c>
      <c r="C30" s="41">
        <f t="shared" si="0"/>
        <v>16.8</v>
      </c>
      <c r="D30" s="41">
        <f t="shared" si="1"/>
        <v>16.8</v>
      </c>
      <c r="E30" s="39">
        <f>('січень 2017'!E30+'лютий 2017'!E30+'березень 2017'!E30+'квітень 2017'!E30+'травень 2017'!E30+'вересень 2017'!E30)/5</f>
        <v>16.8</v>
      </c>
      <c r="F30" s="39">
        <f>('січень 2017'!F30+'лютий 2017'!F30+'березень 2017'!F30+'квітень 2017'!F30+'травень 2017'!F30)/4</f>
        <v>0</v>
      </c>
      <c r="G30" s="39">
        <f>('січень 2017'!G30+'лютий 2017'!G30+'березень 2017'!G30+'квітень 2017'!G30+'травень 2017'!G30+'вересень 2017'!G30)/5</f>
        <v>0</v>
      </c>
      <c r="H30" s="39">
        <f>('січень 2017'!H30+'лютий 2017'!H30+'березень 2017'!H30+'квітень 2017'!H30+'травень 2017'!H30+'вересень 2017'!H30)/5</f>
        <v>0</v>
      </c>
      <c r="I30" s="39">
        <f t="shared" si="2"/>
        <v>0</v>
      </c>
      <c r="J30" s="39">
        <f>('січень 2017'!J30+'лютий 2017'!J30+'березень 2017'!J30+'квітень 2017'!J30+'травень 2017'!J30+'вересень 2017'!J30)/5</f>
        <v>0</v>
      </c>
      <c r="K30" s="39">
        <f>('січень 2017'!K30+'лютий 2017'!K30+'березень 2017'!K30+'квітень 2017'!K30+'травень 2017'!K30+'вересень 2017'!K30)/5</f>
        <v>0</v>
      </c>
      <c r="L30" s="39">
        <f>('січень 2017'!L30+'лютий 2017'!L30+'березень 2017'!L30+'квітень 2017'!L30+'травень 2017'!L30+'вересень 2017'!L30)/5</f>
        <v>0</v>
      </c>
      <c r="M30" s="39">
        <f>'січень 2017'!M30+'лютий 2017'!M30+'березень 2017'!M30+'квітень 2017'!M30+'травень 2017'!M30+'вересень 2017'!M30</f>
        <v>1273</v>
      </c>
      <c r="N30" s="18">
        <f>'січень 2017'!N30+'лютий 2017'!N30+'березень 2017'!N30+'квітень 2017'!N30+'травень 2017'!N30+'вересень 2017'!N30</f>
        <v>11729.02</v>
      </c>
      <c r="O30" s="39">
        <f>('січень 2017'!O30+'лютий 2017'!O30+'березень 2017'!O30+'квітень 2017'!O30+'травень 2017'!O30+'червень 2017(ДНЗ)'!O30+'серпень 2017(ДНЗ)'!O30+'вересень 2017'!O30)/8</f>
        <v>31.75</v>
      </c>
      <c r="P30" s="17">
        <f>'січень 2017'!P30+'лютий 2017'!P30+'березень 2017'!P30+'квітень 2017'!P30+'травень 2017'!P30+'червень 2017(ДНЗ)'!P30+'серпень 2017(ДНЗ)'!P30+'вересень 2017'!P30</f>
        <v>2342</v>
      </c>
      <c r="Q30" s="6">
        <f>'січень 2017'!Q30+'лютий 2017'!Q30+'березень 2017'!Q30+'квітень 2017'!Q30+'травень 2017'!Q30+'червень 2017(ДНЗ)'!Q30+'серпень 2017(ДНЗ)'!Q30+'вересень 2017'!Q30</f>
        <v>40916.03999999999</v>
      </c>
      <c r="R30" s="7">
        <f>'січень 2017'!R30+'лютий 2017'!R30+'березень 2017'!R30</f>
        <v>15</v>
      </c>
      <c r="S30" s="35">
        <f>'січень 2017'!S30+'лютий 2017'!S30+'березень 2017'!S30</f>
        <v>81</v>
      </c>
      <c r="T30" s="29">
        <f>'січень 2017'!T30+'лютий 2017'!T30+'березень 2017'!T30</f>
        <v>30</v>
      </c>
    </row>
    <row r="31" spans="1:20" ht="15" hidden="1">
      <c r="A31" s="4">
        <v>25</v>
      </c>
      <c r="B31" s="9" t="s">
        <v>18</v>
      </c>
      <c r="C31" s="41">
        <f t="shared" si="0"/>
        <v>10.2</v>
      </c>
      <c r="D31" s="41">
        <f t="shared" si="1"/>
        <v>10.2</v>
      </c>
      <c r="E31" s="39">
        <f>('січень 2017'!E31+'лютий 2017'!E31+'березень 2017'!E31+'квітень 2017'!E31+'травень 2017'!E31+'вересень 2017'!E31)/5</f>
        <v>10.2</v>
      </c>
      <c r="F31" s="39">
        <f>('січень 2017'!F31+'лютий 2017'!F31+'березень 2017'!F31+'квітень 2017'!F31+'травень 2017'!F31)/4</f>
        <v>0</v>
      </c>
      <c r="G31" s="39">
        <f>('січень 2017'!G31+'лютий 2017'!G31+'березень 2017'!G31+'квітень 2017'!G31+'травень 2017'!G31+'вересень 2017'!G31)/5</f>
        <v>0</v>
      </c>
      <c r="H31" s="39">
        <f>('січень 2017'!H31+'лютий 2017'!H31+'березень 2017'!H31+'квітень 2017'!H31+'травень 2017'!H31+'вересень 2017'!H31)/5</f>
        <v>0</v>
      </c>
      <c r="I31" s="39">
        <f t="shared" si="2"/>
        <v>0</v>
      </c>
      <c r="J31" s="39">
        <f>('січень 2017'!J31+'лютий 2017'!J31+'березень 2017'!J31+'квітень 2017'!J31+'травень 2017'!J31+'вересень 2017'!J31)/5</f>
        <v>0</v>
      </c>
      <c r="K31" s="39">
        <f>('січень 2017'!K31+'лютий 2017'!K31+'березень 2017'!K31+'квітень 2017'!K31+'травень 2017'!K31+'вересень 2017'!K31)/5</f>
        <v>0</v>
      </c>
      <c r="L31" s="39">
        <f>('січень 2017'!L31+'лютий 2017'!L31+'березень 2017'!L31+'квітень 2017'!L31+'травень 2017'!L31+'вересень 2017'!L31)/5</f>
        <v>0</v>
      </c>
      <c r="M31" s="39">
        <f>'січень 2017'!M31+'лютий 2017'!M31+'березень 2017'!M31+'квітень 2017'!M31+'травень 2017'!M31+'вересень 2017'!M31</f>
        <v>871</v>
      </c>
      <c r="N31" s="18">
        <f>'січень 2017'!N31+'лютий 2017'!N31+'березень 2017'!N31+'квітень 2017'!N31+'травень 2017'!N31+'вересень 2017'!N31</f>
        <v>3625.6499999999996</v>
      </c>
      <c r="O31" s="39"/>
      <c r="P31" s="17"/>
      <c r="Q31" s="6"/>
      <c r="R31" s="7">
        <f>'січень 2017'!R31+'лютий 2017'!R31+'березень 2017'!R31</f>
        <v>8</v>
      </c>
      <c r="S31" s="35">
        <f>'січень 2017'!S31+'лютий 2017'!S31+'березень 2017'!S31</f>
        <v>43.2</v>
      </c>
      <c r="T31" s="29">
        <f>'січень 2017'!T31+'лютий 2017'!T31+'березень 2017'!T31</f>
        <v>16</v>
      </c>
    </row>
    <row r="32" spans="1:20" ht="15" hidden="1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f>('січень 2017'!E32+'лютий 2017'!E32+'березень 2017'!E32+'квітень 2017'!E32+'травень 2017'!E32+'вересень 2017'!E32)/5</f>
        <v>1</v>
      </c>
      <c r="F32" s="39">
        <f>('січень 2017'!F32+'лютий 2017'!F32+'березень 2017'!F32+'квітень 2017'!F32+'травень 2017'!F32)/4</f>
        <v>0</v>
      </c>
      <c r="G32" s="39">
        <f>('січень 2017'!G32+'лютий 2017'!G32+'березень 2017'!G32+'квітень 2017'!G32+'травень 2017'!G32+'вересень 2017'!G32)/5</f>
        <v>0</v>
      </c>
      <c r="H32" s="39">
        <f>('січень 2017'!H32+'лютий 2017'!H32+'березень 2017'!H32+'квітень 2017'!H32+'травень 2017'!H32+'вересень 2017'!H32)/5</f>
        <v>0</v>
      </c>
      <c r="I32" s="39">
        <f t="shared" si="2"/>
        <v>0</v>
      </c>
      <c r="J32" s="39">
        <f>('січень 2017'!J32+'лютий 2017'!J32+'березень 2017'!J32+'квітень 2017'!J32+'травень 2017'!J32+'вересень 2017'!J32)/5</f>
        <v>0</v>
      </c>
      <c r="K32" s="39">
        <f>('січень 2017'!K32+'лютий 2017'!K32+'березень 2017'!K32+'квітень 2017'!K32+'травень 2017'!K32+'вересень 2017'!K32)/5</f>
        <v>0</v>
      </c>
      <c r="L32" s="39">
        <f>('січень 2017'!L32+'лютий 2017'!L32+'березень 2017'!L32+'квітень 2017'!L32+'травень 2017'!L32+'вересень 2017'!L32)/5</f>
        <v>0</v>
      </c>
      <c r="M32" s="39">
        <f>'січень 2017'!M32+'лютий 2017'!M32+'березень 2017'!M32+'квітень 2017'!M32+'травень 2017'!M32+'вересень 2017'!M32</f>
        <v>93</v>
      </c>
      <c r="N32" s="18">
        <f>'січень 2017'!N32+'лютий 2017'!N32+'березень 2017'!N32+'квітень 2017'!N32+'травень 2017'!N32+'вересень 2017'!N32</f>
        <v>614.6</v>
      </c>
      <c r="O32" s="39">
        <f>('січень 2017'!O32+'лютий 2017'!O32+'березень 2017'!O32+'квітень 2017'!O32+'травень 2017'!O32+'червень 2017(ДНЗ)'!O32+'серпень 2017(ДНЗ)'!O32+'вересень 2017'!O32)/8</f>
        <v>16</v>
      </c>
      <c r="P32" s="17">
        <f>'січень 2017'!P32+'лютий 2017'!P32+'березень 2017'!P32+'квітень 2017'!P32+'травень 2017'!P32+'червень 2017(ДНЗ)'!P32+'серпень 2017(ДНЗ)'!P32+'вересень 2017'!P32</f>
        <v>1533</v>
      </c>
      <c r="Q32" s="6">
        <f>'січень 2017'!Q32+'лютий 2017'!Q32+'березень 2017'!Q32+'квітень 2017'!Q32+'травень 2017'!Q32+'червень 2017(ДНЗ)'!Q32+'серпень 2017(ДНЗ)'!Q32+'вересень 2017'!Q32</f>
        <v>27848.499999999996</v>
      </c>
      <c r="R32" s="7">
        <f>'січень 2017'!R32+'лютий 2017'!R32+'березень 2017'!R32</f>
        <v>5</v>
      </c>
      <c r="S32" s="35">
        <f>'січень 2017'!S32+'лютий 2017'!S32+'березень 2017'!S32</f>
        <v>27</v>
      </c>
      <c r="T32" s="29">
        <f>'січень 2017'!T32+'лютий 2017'!T32+'березень 2017'!T32</f>
        <v>10</v>
      </c>
    </row>
    <row r="33" spans="1:20" ht="15">
      <c r="A33" s="4">
        <v>27</v>
      </c>
      <c r="B33" s="9" t="s">
        <v>19</v>
      </c>
      <c r="C33" s="41">
        <f t="shared" si="0"/>
        <v>12.8</v>
      </c>
      <c r="D33" s="41">
        <f t="shared" si="1"/>
        <v>12.8</v>
      </c>
      <c r="E33" s="39">
        <f>('січень 2017'!E33+'лютий 2017'!E33+'березень 2017'!E33+'квітень 2017'!E33+'травень 2017'!E33+'вересень 2017'!E33)/5</f>
        <v>12.8</v>
      </c>
      <c r="F33" s="39">
        <f>('січень 2017'!F33+'лютий 2017'!F33+'березень 2017'!F33+'квітень 2017'!F33+'травень 2017'!F33)/4</f>
        <v>0</v>
      </c>
      <c r="G33" s="39">
        <f>('січень 2017'!G33+'лютий 2017'!G33+'березень 2017'!G33+'квітень 2017'!G33+'травень 2017'!G33+'вересень 2017'!G33)/5</f>
        <v>0</v>
      </c>
      <c r="H33" s="39">
        <f>('січень 2017'!H33+'лютий 2017'!H33+'березень 2017'!H33+'квітень 2017'!H33+'травень 2017'!H33+'вересень 2017'!H33)/5</f>
        <v>0</v>
      </c>
      <c r="I33" s="39">
        <f t="shared" si="2"/>
        <v>0</v>
      </c>
      <c r="J33" s="39">
        <f>('січень 2017'!J33+'лютий 2017'!J33+'березень 2017'!J33+'квітень 2017'!J33+'травень 2017'!J33+'вересень 2017'!J33)/5</f>
        <v>0</v>
      </c>
      <c r="K33" s="39">
        <f>('січень 2017'!K33+'лютий 2017'!K33+'березень 2017'!K33+'квітень 2017'!K33+'травень 2017'!K33+'вересень 2017'!K33)/5</f>
        <v>0</v>
      </c>
      <c r="L33" s="39">
        <f>('січень 2017'!L33+'лютий 2017'!L33+'березень 2017'!L33+'квітень 2017'!L33+'травень 2017'!L33+'вересень 2017'!L33)/5</f>
        <v>0</v>
      </c>
      <c r="M33" s="39">
        <f>'січень 2017'!M33+'лютий 2017'!M33+'березень 2017'!M33+'квітень 2017'!M33+'травень 2017'!M33+'вересень 2017'!M33</f>
        <v>1072</v>
      </c>
      <c r="N33" s="18">
        <f>'січень 2017'!N33+'лютий 2017'!N33+'березень 2017'!N33+'квітень 2017'!N33+'травень 2017'!N33+'вересень 2017'!N33</f>
        <v>10139.46</v>
      </c>
      <c r="O33" s="39">
        <f>('січень 2017'!O33+'лютий 2017'!O33+'березень 2017'!O33+'квітень 2017'!O33+'травень 2017'!O33+'червень 2017(ДНЗ)'!O33+'серпень 2017(ДНЗ)'!O33+'вересень 2017'!O33)/8</f>
        <v>51.875</v>
      </c>
      <c r="P33" s="17">
        <f>'січень 2017'!P33+'лютий 2017'!P33+'березень 2017'!P33+'квітень 2017'!P33+'травень 2017'!P33+'червень 2017(ДНЗ)'!P33+'серпень 2017(ДНЗ)'!P33+'вересень 2017'!P33</f>
        <v>4564</v>
      </c>
      <c r="Q33" s="6">
        <f>'січень 2017'!Q33+'лютий 2017'!Q33+'березень 2017'!Q33+'квітень 2017'!Q33+'травень 2017'!Q33+'червень 2017(ДНЗ)'!Q33+'серпень 2017(ДНЗ)'!Q33+'вересень 2017'!Q33</f>
        <v>80446.23</v>
      </c>
      <c r="R33" s="7">
        <f>'січень 2017'!R33+'лютий 2017'!R33+'березень 2017'!R33</f>
        <v>14</v>
      </c>
      <c r="S33" s="35">
        <f>'січень 2017'!S33+'лютий 2017'!S33+'березень 2017'!S33</f>
        <v>75.6</v>
      </c>
      <c r="T33" s="29">
        <f>'січень 2017'!T33+'лютий 2017'!T33+'березень 2017'!T33</f>
        <v>28</v>
      </c>
    </row>
    <row r="34" spans="1:20" ht="15" hidden="1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39">
        <f>('січень 2017'!E34+'лютий 2017'!E34+'березень 2017'!E34+'квітень 2017'!E34+'травень 2017'!E34+'вересень 2017'!E34)/5</f>
        <v>0</v>
      </c>
      <c r="F34" s="39">
        <f>('січень 2017'!F34+'лютий 2017'!F34+'березень 2017'!F34+'квітень 2017'!F34+'травень 2017'!F34)/4</f>
        <v>0</v>
      </c>
      <c r="G34" s="39">
        <f>('січень 2017'!G34+'лютий 2017'!G34+'березень 2017'!G34+'квітень 2017'!G34+'травень 2017'!G34+'вересень 2017'!G34)/5</f>
        <v>0</v>
      </c>
      <c r="H34" s="39">
        <f>('січень 2017'!H34+'лютий 2017'!H34+'березень 2017'!H34+'квітень 2017'!H34+'травень 2017'!H34+'вересень 2017'!H34)/5</f>
        <v>0</v>
      </c>
      <c r="I34" s="39">
        <f t="shared" si="2"/>
        <v>0</v>
      </c>
      <c r="J34" s="39">
        <f>('січень 2017'!J34+'лютий 2017'!J34+'березень 2017'!J34+'квітень 2017'!J34+'травень 2017'!J34)/4</f>
        <v>0</v>
      </c>
      <c r="K34" s="39">
        <f>('січень 2017'!K34+'лютий 2017'!K34+'березень 2017'!K34+'квітень 2017'!K34+'травень 2017'!K34+'вересень 2017'!K34)/5</f>
        <v>0</v>
      </c>
      <c r="L34" s="39">
        <f>('січень 2017'!L34+'лютий 2017'!L34+'березень 2017'!L34+'квітень 2017'!L34+'травень 2017'!L34+'вересень 2017'!L34)/5</f>
        <v>0</v>
      </c>
      <c r="M34" s="39">
        <f>'січень 2017'!M34+'лютий 2017'!M34+'березень 2017'!M34+'квітень 2017'!M34+'травень 2017'!M34+'вересень 2017'!M34</f>
        <v>0</v>
      </c>
      <c r="N34" s="18">
        <f>'січень 2017'!N34+'лютий 2017'!N34+'березень 2017'!N34+'квітень 2017'!N34+'травень 2017'!N34+'вересень 2017'!N34</f>
        <v>0</v>
      </c>
      <c r="O34" s="39"/>
      <c r="P34" s="17"/>
      <c r="Q34" s="6"/>
      <c r="R34" s="7">
        <f>'січень 2017'!R34+'лютий 2017'!R34+'березень 2017'!R34</f>
        <v>6</v>
      </c>
      <c r="S34" s="35">
        <f>'січень 2017'!S34+'лютий 2017'!S34+'березень 2017'!S34</f>
        <v>32.4</v>
      </c>
      <c r="T34" s="29">
        <f>'січень 2017'!T34+'лютий 2017'!T34+'березень 2017'!T34</f>
        <v>12</v>
      </c>
    </row>
    <row r="35" spans="1:20" ht="15">
      <c r="A35" s="5"/>
      <c r="B35" s="48" t="s">
        <v>58</v>
      </c>
      <c r="C35" s="66">
        <f aca="true" t="shared" si="3" ref="C35:T35">SUM(C7:C34)</f>
        <v>749.9333333333334</v>
      </c>
      <c r="D35" s="49">
        <f t="shared" si="3"/>
        <v>730.9333333333333</v>
      </c>
      <c r="E35" s="49">
        <f t="shared" si="3"/>
        <v>726.5333333333333</v>
      </c>
      <c r="F35" s="49">
        <f t="shared" si="3"/>
        <v>0</v>
      </c>
      <c r="G35" s="49">
        <f t="shared" si="3"/>
        <v>2</v>
      </c>
      <c r="H35" s="49">
        <f t="shared" si="3"/>
        <v>2.4</v>
      </c>
      <c r="I35" s="49">
        <f t="shared" si="3"/>
        <v>19</v>
      </c>
      <c r="J35" s="49">
        <f t="shared" si="3"/>
        <v>2.4</v>
      </c>
      <c r="K35" s="49">
        <f t="shared" si="3"/>
        <v>14.200000000000003</v>
      </c>
      <c r="L35" s="49">
        <f t="shared" si="3"/>
        <v>2.4</v>
      </c>
      <c r="M35" s="66">
        <f t="shared" si="3"/>
        <v>59145</v>
      </c>
      <c r="N35" s="67">
        <f t="shared" si="3"/>
        <v>545154.84</v>
      </c>
      <c r="O35" s="66">
        <f t="shared" si="3"/>
        <v>389.875</v>
      </c>
      <c r="P35" s="66">
        <f t="shared" si="3"/>
        <v>33825</v>
      </c>
      <c r="Q35" s="67">
        <f t="shared" si="3"/>
        <v>587876.85</v>
      </c>
      <c r="R35" s="66">
        <f t="shared" si="3"/>
        <v>727</v>
      </c>
      <c r="S35" s="67">
        <f t="shared" si="3"/>
        <v>3925.8</v>
      </c>
      <c r="T35" s="66">
        <f t="shared" si="3"/>
        <v>1524</v>
      </c>
    </row>
    <row r="36" spans="1:20" ht="16.5" customHeight="1" hidden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  <c r="R36" s="138"/>
      <c r="S36" s="138"/>
      <c r="T36" s="60"/>
    </row>
    <row r="37" spans="1:19" ht="18" customHeight="1" hidden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  <c r="R37" s="127"/>
      <c r="S37" s="128"/>
    </row>
    <row r="38" spans="1:19" ht="15" customHeight="1" hidden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  <c r="R38" s="127"/>
      <c r="S38" s="129"/>
    </row>
    <row r="39" spans="1:19" ht="28.5" customHeight="1" hidden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  <c r="R39" s="127"/>
      <c r="S39" s="129"/>
    </row>
    <row r="40" spans="1:19" ht="15" hidden="1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39">
        <f>('січень 2017'!O40+'лютий 2017'!O40+'березень 2017'!O40+'квітень 2017'!O40+'травень 2017'!O40+'червень 2017(ДНЗ)'!O40+'серпень 2017(ДНЗ)'!O40+'вересень 2017'!O40)/8</f>
        <v>51.375</v>
      </c>
      <c r="P40" s="17">
        <f>'січень 2017'!P40+'лютий 2017'!P40+'березень 2017'!P40+'квітень 2017'!P40+'травень 2017'!P40+'червень 2017(ДНЗ)'!P40+'серпень 2017(ДНЗ)'!P40+'вересень 2017'!P40</f>
        <v>4860</v>
      </c>
      <c r="Q40" s="18">
        <f>'січень 2017'!Q40+'лютий 2017'!Q40+'березень 2017'!Q40+'квітень 2017'!Q40+'травень 2017'!Q40+'червень 2017(ДНЗ)'!Q40+'серпень 2017(ДНЗ)'!Q40+'вересень 2017'!Q40</f>
        <v>87383.40999999999</v>
      </c>
      <c r="R40" s="44"/>
      <c r="S40" s="44"/>
    </row>
    <row r="41" spans="1:19" ht="15" hidden="1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39">
        <f>('січень 2017'!O41+'лютий 2017'!O41+'березень 2017'!O41+'квітень 2017'!O41+'травень 2017'!O41+'червень 2017(ДНЗ)'!O41+'серпень 2017(ДНЗ)'!O41+'вересень 2017'!O41)/8</f>
        <v>218</v>
      </c>
      <c r="P41" s="17">
        <f>'січень 2017'!P41+'лютий 2017'!P41+'березень 2017'!P41+'квітень 2017'!P41+'травень 2017'!P41+'червень 2017(ДНЗ)'!P41+'серпень 2017(ДНЗ)'!P41+'вересень 2017'!P41</f>
        <v>19003</v>
      </c>
      <c r="Q41" s="18">
        <f>'січень 2017'!Q41+'лютий 2017'!Q41+'березень 2017'!Q41+'квітень 2017'!Q41+'травень 2017'!Q41+'червень 2017(ДНЗ)'!Q41+'серпень 2017(ДНЗ)'!Q41+'вересень 2017'!Q41</f>
        <v>334651.07</v>
      </c>
      <c r="R41" s="44"/>
      <c r="S41" s="44"/>
    </row>
    <row r="42" spans="1:19" ht="15" hidden="1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39">
        <f>('січень 2017'!O42+'лютий 2017'!O42+'березень 2017'!O42+'квітень 2017'!O42+'травень 2017'!O42+'червень 2017(ДНЗ)'!O42+'серпень 2017(ДНЗ)'!O42+'вересень 2017'!O42)/8</f>
        <v>86.125</v>
      </c>
      <c r="P42" s="17">
        <f>'січень 2017'!P42+'лютий 2017'!P42+'березень 2017'!P42+'квітень 2017'!P42+'травень 2017'!P42+'червень 2017(ДНЗ)'!P42+'серпень 2017(ДНЗ)'!P42+'вересень 2017'!P42</f>
        <v>8972</v>
      </c>
      <c r="Q42" s="18">
        <f>'січень 2017'!Q42+'лютий 2017'!Q42+'березень 2017'!Q42+'квітень 2017'!Q42+'травень 2017'!Q42+'червень 2017(ДНЗ)'!Q42+'серпень 2017(ДНЗ)'!Q42+'вересень 2017'!Q42</f>
        <v>156458.55</v>
      </c>
      <c r="R42" s="44"/>
      <c r="S42" s="44"/>
    </row>
    <row r="43" spans="1:19" ht="15" hidden="1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39">
        <f>('січень 2017'!O43+'лютий 2017'!O43+'березень 2017'!O43+'квітень 2017'!O43+'травень 2017'!O43+'червень 2017(ДНЗ)'!O43+'серпень 2017(ДНЗ)'!O43+'вересень 2017'!O43)/8</f>
        <v>121.5</v>
      </c>
      <c r="P43" s="17">
        <f>'січень 2017'!P43+'лютий 2017'!P43+'березень 2017'!P43+'квітень 2017'!P43+'травень 2017'!P43+'червень 2017(ДНЗ)'!P43+'серпень 2017(ДНЗ)'!P43+'вересень 2017'!P43</f>
        <v>12170</v>
      </c>
      <c r="Q43" s="18">
        <f>'січень 2017'!Q43+'лютий 2017'!Q43+'березень 2017'!Q43+'квітень 2017'!Q43+'травень 2017'!Q43+'червень 2017(ДНЗ)'!Q43+'серпень 2017(ДНЗ)'!Q43+'вересень 2017'!Q43</f>
        <v>207930.30999999997</v>
      </c>
      <c r="R43" s="44"/>
      <c r="S43" s="44"/>
    </row>
    <row r="44" spans="1:19" ht="15" hidden="1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39">
        <f>('січень 2017'!O44+'лютий 2017'!O44+'березень 2017'!O44+'квітень 2017'!O44+'травень 2017'!O44+'червень 2017(ДНЗ)'!O44+'серпень 2017(ДНЗ)'!O44+'вересень 2017'!O44)/8</f>
        <v>58.75</v>
      </c>
      <c r="P44" s="17">
        <f>'січень 2017'!P44+'лютий 2017'!P44+'березень 2017'!P44+'квітень 2017'!P44+'травень 2017'!P44+'червень 2017(ДНЗ)'!P44+'серпень 2017(ДНЗ)'!P44+'вересень 2017'!P44</f>
        <v>5962</v>
      </c>
      <c r="Q44" s="18">
        <f>'січень 2017'!Q44+'лютий 2017'!Q44+'березень 2017'!Q44+'квітень 2017'!Q44+'травень 2017'!Q44+'червень 2017(ДНЗ)'!Q44+'серпень 2017(ДНЗ)'!Q44+'вересень 2017'!Q44</f>
        <v>100435.40000000001</v>
      </c>
      <c r="R44" s="44"/>
      <c r="S44" s="44"/>
    </row>
    <row r="45" spans="1:19" ht="15" hidden="1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39">
        <f>('січень 2017'!O45+'лютий 2017'!O45+'березень 2017'!O45+'квітень 2017'!O45+'травень 2017'!O45+'червень 2017(ДНЗ)'!O45+'серпень 2017(ДНЗ)'!O45+'вересень 2017'!O45)/8</f>
        <v>22.25</v>
      </c>
      <c r="P45" s="17">
        <f>'січень 2017'!P45+'лютий 2017'!P45+'березень 2017'!P45+'квітень 2017'!P45+'травень 2017'!P45+'червень 2017(ДНЗ)'!P45+'серпень 2017(ДНЗ)'!P45+'вересень 2017'!P45</f>
        <v>2015</v>
      </c>
      <c r="Q45" s="18">
        <f>'січень 2017'!Q45+'лютий 2017'!Q45+'березень 2017'!Q45+'квітень 2017'!Q45+'травень 2017'!Q45+'червень 2017(ДНЗ)'!Q45+'серпень 2017(ДНЗ)'!Q45+'вересень 2017'!Q45</f>
        <v>35659.869999999995</v>
      </c>
      <c r="R45" s="44"/>
      <c r="S45" s="44"/>
    </row>
    <row r="46" spans="1:19" ht="15" hidden="1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39">
        <f>('січень 2017'!O46+'лютий 2017'!O46+'березень 2017'!O46+'квітень 2017'!O46+'травень 2017'!O46+'червень 2017(ДНЗ)'!O46+'серпень 2017(ДНЗ)'!O46+'вересень 2017'!O46)/8</f>
        <v>68.5</v>
      </c>
      <c r="P46" s="17">
        <f>'січень 2017'!P46+'лютий 2017'!P46+'березень 2017'!P46+'квітень 2017'!P46+'травень 2017'!P46+'червень 2017(ДНЗ)'!P46+'серпень 2017(ДНЗ)'!P46+'вересень 2017'!P46</f>
        <v>7092</v>
      </c>
      <c r="Q46" s="18">
        <f>'січень 2017'!Q46+'лютий 2017'!Q46+'березень 2017'!Q46+'квітень 2017'!Q46+'травень 2017'!Q46+'червень 2017(ДНЗ)'!Q46+'серпень 2017(ДНЗ)'!Q46+'вересень 2017'!Q46</f>
        <v>120550.01</v>
      </c>
      <c r="R46" s="44"/>
      <c r="S46" s="44"/>
    </row>
    <row r="47" spans="1:19" ht="15" hidden="1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39">
        <f>('січень 2017'!O47+'лютий 2017'!O47+'березень 2017'!O47+'квітень 2017'!O47+'травень 2017'!O47+'червень 2017(ДНЗ)'!O47+'серпень 2017(ДНЗ)'!O47+'вересень 2017'!O47)/8</f>
        <v>49</v>
      </c>
      <c r="P47" s="17">
        <f>'січень 2017'!P47+'лютий 2017'!P47+'березень 2017'!P47+'квітень 2017'!P47+'травень 2017'!P47+'червень 2017(ДНЗ)'!P47+'серпень 2017(ДНЗ)'!P47+'вересень 2017'!P47</f>
        <v>4468</v>
      </c>
      <c r="Q47" s="18">
        <f>'січень 2017'!Q47+'лютий 2017'!Q47+'березень 2017'!Q47+'квітень 2017'!Q47+'травень 2017'!Q47+'червень 2017(ДНЗ)'!Q47+'серпень 2017(ДНЗ)'!Q47+'вересень 2017'!Q47</f>
        <v>81302.61</v>
      </c>
      <c r="R47" s="44"/>
      <c r="S47" s="44"/>
    </row>
    <row r="48" spans="1:19" ht="15" hidden="1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39">
        <f>('січень 2017'!O48+'лютий 2017'!O48+'березень 2017'!O48+'квітень 2017'!O48+'травень 2017'!O48+'червень 2017(ДНЗ)'!O48+'серпень 2017(ДНЗ)'!O48+'вересень 2017'!O48)/8</f>
        <v>35</v>
      </c>
      <c r="P48" s="17">
        <f>'січень 2017'!P48+'лютий 2017'!P48+'березень 2017'!P48+'квітень 2017'!P48+'травень 2017'!P48+'червень 2017(ДНЗ)'!P48+'серпень 2017(ДНЗ)'!P48+'вересень 2017'!P48</f>
        <v>3880</v>
      </c>
      <c r="Q48" s="18">
        <f>'січень 2017'!Q48+'лютий 2017'!Q48+'березень 2017'!Q48+'квітень 2017'!Q48+'травень 2017'!Q48+'червень 2017(ДНЗ)'!Q48+'серпень 2017(ДНЗ)'!Q48+'вересень 2017'!Q48</f>
        <v>67594.79000000001</v>
      </c>
      <c r="R48" s="44"/>
      <c r="S48" s="44"/>
    </row>
    <row r="49" spans="1:20" ht="14.25" hidden="1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68">
        <f>SUM(O40:O48)</f>
        <v>710.5</v>
      </c>
      <c r="P49" s="68">
        <f>SUM(P40:P48)</f>
        <v>68422</v>
      </c>
      <c r="Q49" s="69">
        <f>SUM(Q40:Q48)</f>
        <v>1191966.02</v>
      </c>
      <c r="R49" s="52"/>
      <c r="S49" s="52"/>
      <c r="T49" s="21"/>
    </row>
    <row r="50" spans="18:19" ht="15" hidden="1">
      <c r="R50" s="2"/>
      <c r="S50" s="2"/>
    </row>
    <row r="51" spans="2:19" ht="15" hidden="1">
      <c r="B51" s="155" t="s">
        <v>79</v>
      </c>
      <c r="C51" s="155"/>
      <c r="D51" s="155"/>
      <c r="E51" s="155"/>
      <c r="F51" s="155"/>
      <c r="G51" s="155"/>
      <c r="H51" s="155"/>
      <c r="I51" s="155"/>
      <c r="R51" s="2"/>
      <c r="S51" s="2"/>
    </row>
    <row r="52" spans="3:19" ht="15" hidden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99"/>
      <c r="O52" s="34"/>
      <c r="P52" s="34"/>
      <c r="Q52" s="77"/>
      <c r="R52" s="34"/>
      <c r="S52" s="2"/>
    </row>
    <row r="53" spans="1:19" ht="25.5" customHeight="1" hidden="1">
      <c r="A53" s="5"/>
      <c r="B53" s="56" t="s">
        <v>42</v>
      </c>
      <c r="C53" s="57" t="s">
        <v>43</v>
      </c>
      <c r="D53" s="57" t="s">
        <v>32</v>
      </c>
      <c r="E53" s="148" t="s">
        <v>33</v>
      </c>
      <c r="F53" s="148"/>
      <c r="G53" s="58"/>
      <c r="H53" s="58"/>
      <c r="I53" s="8"/>
      <c r="J53" s="8"/>
      <c r="K53" s="8"/>
      <c r="L53" s="22"/>
      <c r="M53" s="22"/>
      <c r="N53" s="22"/>
      <c r="P53" s="33"/>
      <c r="Q53" s="78"/>
      <c r="R53" s="2"/>
      <c r="S53" s="2"/>
    </row>
    <row r="54" spans="1:19" ht="15" hidden="1">
      <c r="A54" s="5">
        <v>1</v>
      </c>
      <c r="B54" s="9" t="s">
        <v>65</v>
      </c>
      <c r="C54" s="28">
        <f>('лютий 2017'!C54+'березень 2017'!C54)/2</f>
        <v>2</v>
      </c>
      <c r="D54" s="5">
        <f>'лютий 2017'!D54+'березень 2017'!D54+'квітень 2017'!D54+'травень 2017'!D54</f>
        <v>134</v>
      </c>
      <c r="E54" s="156">
        <f>'лютий 2017'!E54:F54+'березень 2017'!E54:F54+'квітень 2017'!E54:F54+'травень 2017'!E54:F54</f>
        <v>1215.96</v>
      </c>
      <c r="F54" s="156"/>
      <c r="G54" s="157" t="s">
        <v>80</v>
      </c>
      <c r="H54" s="158"/>
      <c r="I54" s="158"/>
      <c r="J54" s="158"/>
      <c r="K54" s="158"/>
      <c r="L54" s="22"/>
      <c r="M54" s="22"/>
      <c r="N54" s="22"/>
      <c r="R54" s="2"/>
      <c r="S54" s="2"/>
    </row>
    <row r="55" spans="1:19" ht="15" hidden="1">
      <c r="A55" s="5">
        <v>2</v>
      </c>
      <c r="B55" s="9" t="s">
        <v>3</v>
      </c>
      <c r="C55" s="28">
        <f>('лютий 2017'!C55+'березень 2017'!C55)/2</f>
        <v>2</v>
      </c>
      <c r="D55" s="5">
        <f>'лютий 2017'!D55+'березень 2017'!D55+'квітень 2017'!D55+'травень 2017'!D55</f>
        <v>122</v>
      </c>
      <c r="E55" s="156">
        <f>'лютий 2017'!E55:F55+'березень 2017'!E55:F55+'квітень 2017'!E55:F55+'травень 2017'!E55:F55</f>
        <v>1095.18</v>
      </c>
      <c r="F55" s="156"/>
      <c r="G55" s="8"/>
      <c r="H55" s="8"/>
      <c r="I55" s="8"/>
      <c r="J55" s="8"/>
      <c r="K55" s="8"/>
      <c r="R55" s="2"/>
      <c r="S55" s="2"/>
    </row>
    <row r="56" spans="1:17" ht="15" hidden="1">
      <c r="A56" s="5">
        <v>3</v>
      </c>
      <c r="B56" s="9" t="s">
        <v>68</v>
      </c>
      <c r="C56" s="28">
        <f>('лютий 2017'!C56+'березень 2017'!C56)/2</f>
        <v>2</v>
      </c>
      <c r="D56" s="5">
        <f>'лютий 2017'!D56+'березень 2017'!D56+'квітень 2017'!D56+'травень 2017'!D56</f>
        <v>133</v>
      </c>
      <c r="E56" s="156">
        <f>'лютий 2017'!E56:F56+'березень 2017'!E56:F56+'квітень 2017'!E56:F56+'травень 2017'!E56:F56</f>
        <v>1177.47</v>
      </c>
      <c r="F56" s="156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 hidden="1">
      <c r="A57" s="5"/>
      <c r="B57" s="9" t="s">
        <v>68</v>
      </c>
      <c r="C57" s="28">
        <v>1</v>
      </c>
      <c r="D57" s="5">
        <v>87</v>
      </c>
      <c r="E57" s="186">
        <v>496.72</v>
      </c>
      <c r="F57" s="187"/>
      <c r="G57" s="75" t="s">
        <v>97</v>
      </c>
      <c r="H57" s="76"/>
      <c r="I57" s="59"/>
      <c r="J57" s="59"/>
      <c r="K57" s="59"/>
      <c r="L57" s="3"/>
      <c r="M57" s="3"/>
      <c r="N57" s="3"/>
      <c r="O57" s="3"/>
      <c r="P57" s="3"/>
      <c r="Q57" s="3"/>
    </row>
    <row r="58" spans="1:17" ht="15" hidden="1">
      <c r="A58" s="55"/>
      <c r="B58" s="55"/>
      <c r="C58" s="73">
        <f>SUM(C54:C57)</f>
        <v>7</v>
      </c>
      <c r="D58" s="68">
        <f>SUM(D54:D57)</f>
        <v>476</v>
      </c>
      <c r="E58" s="185">
        <f>SUM(E54:E57)</f>
        <v>3985.330000000001</v>
      </c>
      <c r="F58" s="185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 hidden="1">
      <c r="A59" s="3"/>
      <c r="E59" s="3"/>
      <c r="F59" s="3"/>
      <c r="G59" s="59"/>
      <c r="H59" s="59"/>
      <c r="I59" s="59"/>
      <c r="J59" s="59"/>
      <c r="K59" s="59"/>
      <c r="L59" s="3"/>
      <c r="M59" s="3"/>
      <c r="N59" s="77"/>
      <c r="O59" s="3"/>
      <c r="P59" s="3"/>
      <c r="Q59" s="3"/>
    </row>
    <row r="60" spans="1:17" ht="15" hidden="1">
      <c r="A60" s="3"/>
      <c r="B60" s="147" t="s">
        <v>87</v>
      </c>
      <c r="C60" s="147"/>
      <c r="D60" s="147"/>
      <c r="E60" s="14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 hidden="1">
      <c r="A61" s="3"/>
      <c r="B61" s="2"/>
      <c r="C61" s="2"/>
      <c r="D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14" customHeight="1" hidden="1">
      <c r="A62" s="5"/>
      <c r="B62" s="56" t="s">
        <v>42</v>
      </c>
      <c r="C62" s="57" t="s">
        <v>43</v>
      </c>
      <c r="D62" s="57" t="s">
        <v>32</v>
      </c>
      <c r="E62" s="148" t="s">
        <v>33</v>
      </c>
      <c r="F62" s="14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 hidden="1">
      <c r="A63" s="55">
        <v>1</v>
      </c>
      <c r="B63" s="55" t="s">
        <v>5</v>
      </c>
      <c r="C63" s="39">
        <f>('лютий 2017'!C62+'березень 2017'!C62+'квітень 2017'!C62+'травень 2017'!C62+'вересень 2017'!C62)/5</f>
        <v>138.4</v>
      </c>
      <c r="D63" s="17">
        <f>'лютий 2017'!D62+'березень 2017'!D62+'квітень 2017'!D62+'травень 2017'!D62+'вересень 2017'!D62</f>
        <v>12744</v>
      </c>
      <c r="E63" s="164">
        <f>'лютий 2017'!E62:F62+'березень 2017'!E62:F62+'квітень 2017'!E62:F62+'травень 2017'!E62:F62+'вересень 2017'!E62:F62</f>
        <v>55924.37</v>
      </c>
      <c r="F63" s="165"/>
      <c r="G63" s="3" t="s">
        <v>89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 hidden="1">
      <c r="A64" s="55"/>
      <c r="B64" s="55"/>
      <c r="C64" s="39">
        <f>('лютий 2017'!C63+'березень 2017'!C63+'квітень 2017'!C63+'травень 2017'!C63+'вересень 2017'!C63)/5</f>
        <v>16.6</v>
      </c>
      <c r="D64" s="17">
        <f>'лютий 2017'!D63+'березень 2017'!D63+'квітень 2017'!D63+'травень 2017'!D63+'вересень 2017'!D63</f>
        <v>1248</v>
      </c>
      <c r="E64" s="164">
        <f>'лютий 2017'!E63:F63+'березень 2017'!E63:F63+'квітень 2017'!E63:F63+'травень 2017'!E63:F63+'вересень 2017'!E63:F63</f>
        <v>5441.93</v>
      </c>
      <c r="F64" s="165"/>
      <c r="G64" s="3" t="s">
        <v>90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4" ht="15" hidden="1">
      <c r="A65" s="55">
        <v>2</v>
      </c>
      <c r="B65" s="55" t="s">
        <v>50</v>
      </c>
      <c r="C65" s="17">
        <f>('квітень 2017'!C64+'травень 2017'!C64)/2</f>
        <v>4</v>
      </c>
      <c r="D65" s="17">
        <f>'квітень 2017'!D64+'травень 2017'!D64</f>
        <v>127</v>
      </c>
      <c r="E65" s="164">
        <f>'квітень 2017'!E64:F64+'травень 2017'!E64:F64</f>
        <v>783.09</v>
      </c>
      <c r="F65" s="165"/>
      <c r="G65" s="3" t="s">
        <v>88</v>
      </c>
      <c r="H65" s="3"/>
      <c r="I65" s="3"/>
      <c r="N65" s="2">
        <f>E63+E64</f>
        <v>61366.3</v>
      </c>
    </row>
    <row r="66" spans="1:9" ht="15" hidden="1">
      <c r="A66" s="55">
        <v>3</v>
      </c>
      <c r="B66" s="55" t="s">
        <v>93</v>
      </c>
      <c r="C66" s="17">
        <f>('травень 2017'!C65+'червень 2017(ДНЗ)'!C65+'серпень 2017(ДНЗ)'!C65+'вересень 2017'!C65)/4</f>
        <v>11</v>
      </c>
      <c r="D66" s="17">
        <f>'травень 2017'!D65+'червень 2017(ДНЗ)'!D65+'серпень 2017(ДНЗ)'!D65+'вересень 2017'!D65</f>
        <v>683</v>
      </c>
      <c r="E66" s="164">
        <f>'травень 2017'!E65:F65+'червень 2017(ДНЗ)'!E65:F65+'серпень 2017(ДНЗ)'!E65:F65+'вересень 2017'!E65:F65</f>
        <v>10326.140000000001</v>
      </c>
      <c r="F66" s="165"/>
      <c r="G66" s="3" t="s">
        <v>88</v>
      </c>
      <c r="H66" s="3"/>
      <c r="I66" s="3"/>
    </row>
    <row r="67" spans="1:9" ht="15" hidden="1">
      <c r="A67" s="55">
        <v>4</v>
      </c>
      <c r="B67" s="94" t="s">
        <v>69</v>
      </c>
      <c r="C67" s="17">
        <f>'вересень 2017'!C66</f>
        <v>29</v>
      </c>
      <c r="D67" s="17">
        <f>'вересень 2017'!D66</f>
        <v>419</v>
      </c>
      <c r="E67" s="164">
        <f>'вересень 2017'!E66:F66</f>
        <v>3148.61</v>
      </c>
      <c r="F67" s="165"/>
      <c r="G67" s="3"/>
      <c r="H67" s="3"/>
      <c r="I67" s="3"/>
    </row>
    <row r="68" spans="1:6" ht="15" hidden="1">
      <c r="A68" s="5"/>
      <c r="B68" s="55"/>
      <c r="C68" s="73">
        <f>SUM(C63:C67)</f>
        <v>199</v>
      </c>
      <c r="D68" s="68">
        <f>SUM(D63:D67)</f>
        <v>15221</v>
      </c>
      <c r="E68" s="188">
        <f>SUM(E63:E67)</f>
        <v>75624.14</v>
      </c>
      <c r="F68" s="189"/>
    </row>
    <row r="69" ht="15" hidden="1"/>
    <row r="70" ht="15" hidden="1">
      <c r="G70" s="2">
        <f>E65+E66+E67</f>
        <v>14257.840000000002</v>
      </c>
    </row>
    <row r="71" ht="15" hidden="1"/>
  </sheetData>
  <sheetProtection sheet="1" formatCells="0" formatColumns="0" formatRows="0" insertColumns="0" insertRows="0" insertHyperlinks="0" deleteColumns="0" deleteRows="0" sort="0" autoFilter="0" pivotTables="0"/>
  <mergeCells count="66">
    <mergeCell ref="E66:F66"/>
    <mergeCell ref="E68:F68"/>
    <mergeCell ref="E67:F67"/>
    <mergeCell ref="B60:E60"/>
    <mergeCell ref="E62:F62"/>
    <mergeCell ref="E63:F63"/>
    <mergeCell ref="E58:F58"/>
    <mergeCell ref="E64:F64"/>
    <mergeCell ref="E65:F65"/>
    <mergeCell ref="B51:I51"/>
    <mergeCell ref="E53:F53"/>
    <mergeCell ref="E54:F54"/>
    <mergeCell ref="E55:F55"/>
    <mergeCell ref="G54:K54"/>
    <mergeCell ref="E57:F57"/>
    <mergeCell ref="E56:F56"/>
    <mergeCell ref="I4:L4"/>
    <mergeCell ref="A3:A6"/>
    <mergeCell ref="B3:B6"/>
    <mergeCell ref="C3:N3"/>
    <mergeCell ref="G5:G6"/>
    <mergeCell ref="K5:K6"/>
    <mergeCell ref="M4:M6"/>
    <mergeCell ref="D4:H4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N4:N6"/>
    <mergeCell ref="A36:A39"/>
    <mergeCell ref="B36:B39"/>
    <mergeCell ref="C36:N36"/>
    <mergeCell ref="C37:C39"/>
    <mergeCell ref="I37:L37"/>
    <mergeCell ref="D38:D39"/>
    <mergeCell ref="I38:I39"/>
    <mergeCell ref="D37:H37"/>
    <mergeCell ref="D5:D6"/>
    <mergeCell ref="E38:E39"/>
    <mergeCell ref="F38:F39"/>
    <mergeCell ref="G38:G39"/>
    <mergeCell ref="H38:H39"/>
    <mergeCell ref="L38:L39"/>
    <mergeCell ref="E5:E6"/>
    <mergeCell ref="P37:P39"/>
    <mergeCell ref="Q37:Q39"/>
    <mergeCell ref="N37:N39"/>
    <mergeCell ref="O36:Q36"/>
    <mergeCell ref="O37:O39"/>
    <mergeCell ref="J38:J39"/>
    <mergeCell ref="M37:M39"/>
    <mergeCell ref="K38:K39"/>
    <mergeCell ref="T3:T6"/>
    <mergeCell ref="R37:R39"/>
    <mergeCell ref="S37:S39"/>
    <mergeCell ref="R3:S3"/>
    <mergeCell ref="R4:R6"/>
    <mergeCell ref="S4:S6"/>
    <mergeCell ref="R36:S3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6">
      <selection activeCell="B11" sqref="B11"/>
    </sheetView>
  </sheetViews>
  <sheetFormatPr defaultColWidth="9.140625" defaultRowHeight="12.75"/>
  <cols>
    <col min="1" max="1" width="3.57421875" style="2" customWidth="1"/>
    <col min="2" max="2" width="21.421875" style="3" customWidth="1"/>
    <col min="3" max="3" width="7.28125" style="3" customWidth="1"/>
    <col min="4" max="4" width="8.57421875" style="2" customWidth="1"/>
    <col min="5" max="5" width="9.8515625" style="2" customWidth="1"/>
    <col min="6" max="6" width="7.7109375" style="2" customWidth="1"/>
    <col min="7" max="7" width="8.8515625" style="2" customWidth="1"/>
    <col min="8" max="8" width="9.28125" style="2" customWidth="1"/>
    <col min="9" max="9" width="10.57421875" style="2" customWidth="1"/>
    <col min="10" max="10" width="6.57421875" style="2" customWidth="1"/>
    <col min="11" max="11" width="6.8515625" style="2" customWidth="1"/>
    <col min="12" max="12" width="9.28125" style="2" customWidth="1"/>
    <col min="13" max="13" width="7.7109375" style="2" customWidth="1"/>
    <col min="14" max="14" width="7.57421875" style="2" customWidth="1"/>
    <col min="15" max="15" width="5.7109375" style="2" customWidth="1"/>
    <col min="16" max="16" width="8.8515625" style="2" customWidth="1"/>
    <col min="17" max="17" width="7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1:19" ht="15.75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3"/>
      <c r="P1" s="23"/>
      <c r="Q1" s="23"/>
      <c r="R1" s="27"/>
      <c r="S1" s="27"/>
    </row>
    <row r="2" spans="1:19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7"/>
      <c r="S2" s="27"/>
    </row>
    <row r="3" spans="1:19" ht="15.75">
      <c r="A3" s="117" t="s">
        <v>41</v>
      </c>
      <c r="B3" s="100" t="s">
        <v>42</v>
      </c>
      <c r="C3" s="144" t="s">
        <v>77</v>
      </c>
      <c r="D3" s="144"/>
      <c r="E3" s="144"/>
      <c r="F3" s="144"/>
      <c r="G3" s="144"/>
      <c r="H3" s="144"/>
      <c r="I3" s="144"/>
      <c r="J3" s="139" t="s">
        <v>44</v>
      </c>
      <c r="K3" s="139"/>
      <c r="L3" s="139"/>
      <c r="M3" s="143" t="s">
        <v>40</v>
      </c>
      <c r="N3" s="143"/>
      <c r="O3" s="143"/>
      <c r="P3" s="143"/>
      <c r="Q3" s="143"/>
      <c r="R3" s="23"/>
      <c r="S3" s="23"/>
    </row>
    <row r="4" spans="1:19" ht="12.75" customHeight="1">
      <c r="A4" s="117"/>
      <c r="B4" s="100"/>
      <c r="C4" s="139" t="s">
        <v>38</v>
      </c>
      <c r="D4" s="139"/>
      <c r="E4" s="139"/>
      <c r="F4" s="139" t="s">
        <v>39</v>
      </c>
      <c r="G4" s="139"/>
      <c r="H4" s="139"/>
      <c r="I4" s="100" t="s">
        <v>75</v>
      </c>
      <c r="J4" s="139"/>
      <c r="K4" s="139"/>
      <c r="L4" s="139"/>
      <c r="M4" s="143"/>
      <c r="N4" s="143"/>
      <c r="O4" s="143"/>
      <c r="P4" s="143"/>
      <c r="Q4" s="143"/>
      <c r="R4" s="24"/>
      <c r="S4" s="24"/>
    </row>
    <row r="5" spans="1:19" ht="12.75" customHeight="1">
      <c r="A5" s="117"/>
      <c r="B5" s="100"/>
      <c r="C5" s="100" t="s">
        <v>43</v>
      </c>
      <c r="D5" s="139" t="s">
        <v>37</v>
      </c>
      <c r="E5" s="100" t="s">
        <v>33</v>
      </c>
      <c r="F5" s="100" t="s">
        <v>43</v>
      </c>
      <c r="G5" s="139" t="s">
        <v>37</v>
      </c>
      <c r="H5" s="100" t="s">
        <v>33</v>
      </c>
      <c r="I5" s="100"/>
      <c r="J5" s="140" t="s">
        <v>43</v>
      </c>
      <c r="K5" s="120" t="s">
        <v>37</v>
      </c>
      <c r="L5" s="109" t="s">
        <v>33</v>
      </c>
      <c r="M5" s="100" t="s">
        <v>45</v>
      </c>
      <c r="N5" s="100" t="s">
        <v>33</v>
      </c>
      <c r="O5" s="100" t="s">
        <v>52</v>
      </c>
      <c r="P5" s="100" t="s">
        <v>33</v>
      </c>
      <c r="Q5" s="142" t="s">
        <v>76</v>
      </c>
      <c r="R5" s="128" t="s">
        <v>51</v>
      </c>
      <c r="S5" s="141"/>
    </row>
    <row r="6" spans="1:19" ht="34.5" customHeight="1">
      <c r="A6" s="117"/>
      <c r="B6" s="100"/>
      <c r="C6" s="100"/>
      <c r="D6" s="139"/>
      <c r="E6" s="100"/>
      <c r="F6" s="100"/>
      <c r="G6" s="139"/>
      <c r="H6" s="100"/>
      <c r="I6" s="100"/>
      <c r="J6" s="140"/>
      <c r="K6" s="121"/>
      <c r="L6" s="118"/>
      <c r="M6" s="100"/>
      <c r="N6" s="100"/>
      <c r="O6" s="100"/>
      <c r="P6" s="100"/>
      <c r="Q6" s="142"/>
      <c r="R6" s="128"/>
      <c r="S6" s="141"/>
    </row>
    <row r="7" spans="1:19" ht="15">
      <c r="A7" s="4">
        <v>1</v>
      </c>
      <c r="B7" s="9" t="s">
        <v>12</v>
      </c>
      <c r="C7" s="29"/>
      <c r="D7" s="5"/>
      <c r="E7" s="6"/>
      <c r="F7" s="28"/>
      <c r="G7" s="28"/>
      <c r="H7" s="5"/>
      <c r="I7" s="6">
        <f>E7+H7</f>
        <v>0</v>
      </c>
      <c r="J7" s="28"/>
      <c r="K7" s="28"/>
      <c r="L7" s="5"/>
      <c r="M7" s="4"/>
      <c r="N7" s="54"/>
      <c r="O7" s="54"/>
      <c r="P7" s="54"/>
      <c r="Q7" s="6">
        <f>N7+P7</f>
        <v>0</v>
      </c>
      <c r="R7" s="38">
        <f>'січень 2017'!N7+'січень 2017'!Q7+'січень 2017'!S7+'січень(платн)'!I7+'січень(платн)'!L7+'січень(платн)'!Q7</f>
        <v>0</v>
      </c>
      <c r="S7" s="8"/>
    </row>
    <row r="8" spans="1:19" ht="15">
      <c r="A8" s="4">
        <v>2</v>
      </c>
      <c r="B8" s="9" t="s">
        <v>65</v>
      </c>
      <c r="C8" s="29"/>
      <c r="D8" s="5"/>
      <c r="E8" s="6"/>
      <c r="F8" s="28"/>
      <c r="G8" s="28"/>
      <c r="H8" s="5"/>
      <c r="I8" s="6">
        <f aca="true" t="shared" si="0" ref="I8:I34">E8+H8</f>
        <v>0</v>
      </c>
      <c r="J8" s="28"/>
      <c r="K8" s="28"/>
      <c r="L8" s="5"/>
      <c r="M8" s="5"/>
      <c r="N8" s="6"/>
      <c r="O8" s="6"/>
      <c r="P8" s="6"/>
      <c r="Q8" s="6">
        <f aca="true" t="shared" si="1" ref="Q8:Q34">N8+P8</f>
        <v>0</v>
      </c>
      <c r="R8" s="38">
        <f>'січень 2017'!N8+'січень 2017'!Q8+'січень 2017'!S8+'січень(платн)'!I8+'січень(платн)'!L8+'січень(платн)'!Q8</f>
        <v>2029.12</v>
      </c>
      <c r="S8" s="8"/>
    </row>
    <row r="9" spans="1:19" ht="15">
      <c r="A9" s="4">
        <v>3</v>
      </c>
      <c r="B9" s="9" t="s">
        <v>66</v>
      </c>
      <c r="C9" s="43"/>
      <c r="D9" s="5"/>
      <c r="E9" s="6"/>
      <c r="F9" s="28"/>
      <c r="G9" s="28"/>
      <c r="H9" s="5"/>
      <c r="I9" s="6">
        <f t="shared" si="0"/>
        <v>0</v>
      </c>
      <c r="J9" s="28"/>
      <c r="K9" s="28"/>
      <c r="L9" s="5"/>
      <c r="M9" s="5"/>
      <c r="N9" s="6"/>
      <c r="O9" s="6"/>
      <c r="P9" s="6"/>
      <c r="Q9" s="6">
        <f t="shared" si="1"/>
        <v>0</v>
      </c>
      <c r="R9" s="38">
        <f>'січень 2017'!N9+'січень 2017'!Q9+'січень 2017'!S9+'січень(платн)'!I9+'січень(платн)'!L9+'січень(платн)'!Q9</f>
        <v>0</v>
      </c>
      <c r="S9" s="8"/>
    </row>
    <row r="10" spans="1:19" ht="15">
      <c r="A10" s="4">
        <v>4</v>
      </c>
      <c r="B10" s="9" t="s">
        <v>3</v>
      </c>
      <c r="C10" s="29"/>
      <c r="D10" s="5"/>
      <c r="E10" s="6"/>
      <c r="F10" s="28"/>
      <c r="G10" s="28"/>
      <c r="H10" s="5"/>
      <c r="I10" s="6">
        <f t="shared" si="0"/>
        <v>0</v>
      </c>
      <c r="J10" s="28"/>
      <c r="K10" s="28"/>
      <c r="L10" s="5"/>
      <c r="M10" s="5"/>
      <c r="N10" s="37"/>
      <c r="O10" s="37"/>
      <c r="P10" s="37"/>
      <c r="Q10" s="6">
        <f t="shared" si="1"/>
        <v>0</v>
      </c>
      <c r="R10" s="38">
        <f>'січень 2017'!N10+'січень 2017'!Q10+'січень 2017'!S10+'січень(платн)'!I10+'січень(платн)'!L10+'січень(платн)'!Q10</f>
        <v>0</v>
      </c>
      <c r="S10" s="8"/>
    </row>
    <row r="11" spans="1:19" ht="15">
      <c r="A11" s="4">
        <v>5</v>
      </c>
      <c r="B11" s="9" t="s">
        <v>4</v>
      </c>
      <c r="C11" s="43">
        <v>82</v>
      </c>
      <c r="D11" s="5">
        <v>470</v>
      </c>
      <c r="E11" s="6">
        <v>3163.85</v>
      </c>
      <c r="F11" s="28">
        <v>44</v>
      </c>
      <c r="G11" s="28">
        <v>274</v>
      </c>
      <c r="H11" s="6">
        <v>1861.63</v>
      </c>
      <c r="I11" s="6">
        <f t="shared" si="0"/>
        <v>5025.48</v>
      </c>
      <c r="J11" s="28"/>
      <c r="K11" s="28"/>
      <c r="L11" s="5"/>
      <c r="M11" s="5"/>
      <c r="N11" s="37"/>
      <c r="O11" s="37"/>
      <c r="P11" s="37"/>
      <c r="Q11" s="6">
        <f t="shared" si="1"/>
        <v>0</v>
      </c>
      <c r="R11" s="38">
        <f>'січень 2017'!N11+'січень 2017'!Q11+'січень 2017'!S11+'січень(платн)'!I11+'січень(платн)'!L11+'січень(платн)'!Q11</f>
        <v>6187.08</v>
      </c>
      <c r="S11" s="8"/>
    </row>
    <row r="12" spans="1:19" ht="15">
      <c r="A12" s="4">
        <v>6</v>
      </c>
      <c r="B12" s="9" t="s">
        <v>5</v>
      </c>
      <c r="C12" s="29"/>
      <c r="D12" s="5"/>
      <c r="E12" s="6"/>
      <c r="F12" s="28"/>
      <c r="G12" s="28"/>
      <c r="H12" s="5"/>
      <c r="I12" s="6">
        <f t="shared" si="0"/>
        <v>0</v>
      </c>
      <c r="J12" s="28"/>
      <c r="K12" s="28"/>
      <c r="L12" s="5"/>
      <c r="M12" s="5"/>
      <c r="N12" s="37"/>
      <c r="O12" s="37"/>
      <c r="P12" s="37"/>
      <c r="Q12" s="6">
        <f t="shared" si="1"/>
        <v>0</v>
      </c>
      <c r="R12" s="38">
        <f>'січень 2017'!N12+'січень 2017'!Q12+'січень 2017'!S12+'січень(платн)'!I12+'січень(платн)'!L12+'січень(платн)'!Q12</f>
        <v>0</v>
      </c>
      <c r="S12" s="8"/>
    </row>
    <row r="13" spans="1:19" ht="15">
      <c r="A13" s="4">
        <v>7</v>
      </c>
      <c r="B13" s="9" t="s">
        <v>14</v>
      </c>
      <c r="C13" s="29"/>
      <c r="D13" s="5"/>
      <c r="E13" s="6"/>
      <c r="F13" s="28"/>
      <c r="G13" s="28"/>
      <c r="H13" s="5"/>
      <c r="I13" s="6">
        <f t="shared" si="0"/>
        <v>0</v>
      </c>
      <c r="J13" s="28"/>
      <c r="K13" s="28"/>
      <c r="L13" s="5"/>
      <c r="M13" s="5"/>
      <c r="N13" s="37"/>
      <c r="O13" s="37"/>
      <c r="P13" s="37"/>
      <c r="Q13" s="6">
        <f t="shared" si="1"/>
        <v>0</v>
      </c>
      <c r="R13" s="38">
        <f>'січень 2017'!N13+'січень 2017'!Q13+'січень 2017'!S13+'січень(платн)'!I13+'січень(платн)'!L13+'січень(платн)'!Q13</f>
        <v>0</v>
      </c>
      <c r="S13" s="8"/>
    </row>
    <row r="14" spans="1:19" ht="15">
      <c r="A14" s="4">
        <v>8</v>
      </c>
      <c r="B14" s="31" t="s">
        <v>67</v>
      </c>
      <c r="C14" s="29"/>
      <c r="D14" s="5"/>
      <c r="E14" s="6"/>
      <c r="F14" s="28"/>
      <c r="G14" s="28"/>
      <c r="H14" s="5"/>
      <c r="I14" s="6">
        <f t="shared" si="0"/>
        <v>0</v>
      </c>
      <c r="J14" s="28"/>
      <c r="K14" s="28"/>
      <c r="L14" s="5"/>
      <c r="M14" s="5"/>
      <c r="N14" s="37"/>
      <c r="O14" s="37"/>
      <c r="P14" s="37"/>
      <c r="Q14" s="6">
        <f t="shared" si="1"/>
        <v>0</v>
      </c>
      <c r="R14" s="38">
        <f>'січень 2017'!N14+'січень 2017'!Q14+'січень 2017'!S14+'січень(платн)'!I14+'січень(платн)'!L14+'січень(платн)'!Q14</f>
        <v>3397.92</v>
      </c>
      <c r="S14" s="8"/>
    </row>
    <row r="15" spans="1:19" ht="15">
      <c r="A15" s="4">
        <v>9</v>
      </c>
      <c r="B15" s="9" t="s">
        <v>68</v>
      </c>
      <c r="C15" s="43"/>
      <c r="D15" s="5"/>
      <c r="E15" s="6"/>
      <c r="F15" s="28"/>
      <c r="G15" s="28"/>
      <c r="H15" s="5"/>
      <c r="I15" s="6">
        <f t="shared" si="0"/>
        <v>0</v>
      </c>
      <c r="J15" s="28"/>
      <c r="K15" s="28"/>
      <c r="L15" s="5"/>
      <c r="M15" s="5"/>
      <c r="N15" s="37"/>
      <c r="O15" s="37"/>
      <c r="P15" s="37"/>
      <c r="Q15" s="6">
        <f t="shared" si="1"/>
        <v>0</v>
      </c>
      <c r="R15" s="38">
        <f>'січень 2017'!N15+'січень 2017'!Q15+'січень 2017'!S15+'січень(платн)'!I15+'січень(платн)'!L15+'січень(платн)'!Q15</f>
        <v>1915.33</v>
      </c>
      <c r="S15" s="8"/>
    </row>
    <row r="16" spans="1:19" ht="15">
      <c r="A16" s="4">
        <v>10</v>
      </c>
      <c r="B16" s="31" t="s">
        <v>6</v>
      </c>
      <c r="C16" s="29"/>
      <c r="D16" s="5"/>
      <c r="E16" s="6"/>
      <c r="F16" s="28"/>
      <c r="G16" s="28"/>
      <c r="H16" s="5"/>
      <c r="I16" s="6">
        <f t="shared" si="0"/>
        <v>0</v>
      </c>
      <c r="J16" s="28"/>
      <c r="K16" s="28"/>
      <c r="L16" s="5"/>
      <c r="M16" s="5"/>
      <c r="N16" s="37"/>
      <c r="O16" s="37"/>
      <c r="P16" s="37"/>
      <c r="Q16" s="6">
        <f t="shared" si="1"/>
        <v>0</v>
      </c>
      <c r="R16" s="38">
        <f>'січень 2017'!N16+'січень 2017'!Q16+'січень 2017'!S16+'січень(платн)'!I16+'січень(платн)'!L16+'січень(платн)'!Q16</f>
        <v>0</v>
      </c>
      <c r="S16" s="8"/>
    </row>
    <row r="17" spans="1:19" ht="15">
      <c r="A17" s="4">
        <v>11</v>
      </c>
      <c r="B17" s="9" t="s">
        <v>7</v>
      </c>
      <c r="C17" s="29"/>
      <c r="D17" s="5"/>
      <c r="E17" s="6"/>
      <c r="F17" s="28"/>
      <c r="G17" s="28"/>
      <c r="H17" s="5"/>
      <c r="I17" s="6">
        <f t="shared" si="0"/>
        <v>0</v>
      </c>
      <c r="J17" s="28"/>
      <c r="K17" s="28"/>
      <c r="L17" s="5"/>
      <c r="M17" s="5"/>
      <c r="N17" s="37"/>
      <c r="O17" s="37"/>
      <c r="P17" s="37"/>
      <c r="Q17" s="6">
        <f t="shared" si="1"/>
        <v>0</v>
      </c>
      <c r="R17" s="38">
        <f>'січень 2017'!N17+'січень 2017'!Q17+'січень 2017'!S17+'січень(платн)'!I17+'січень(платн)'!L17+'січень(платн)'!Q17</f>
        <v>0</v>
      </c>
      <c r="S17" s="8"/>
    </row>
    <row r="18" spans="1:19" ht="15">
      <c r="A18" s="4">
        <v>12</v>
      </c>
      <c r="B18" s="9" t="s">
        <v>13</v>
      </c>
      <c r="C18" s="29"/>
      <c r="D18" s="5"/>
      <c r="E18" s="6"/>
      <c r="F18" s="28"/>
      <c r="G18" s="28"/>
      <c r="H18" s="5"/>
      <c r="I18" s="6">
        <f t="shared" si="0"/>
        <v>0</v>
      </c>
      <c r="J18" s="28"/>
      <c r="K18" s="28"/>
      <c r="L18" s="5"/>
      <c r="M18" s="5"/>
      <c r="N18" s="37"/>
      <c r="O18" s="37"/>
      <c r="P18" s="37"/>
      <c r="Q18" s="6">
        <f t="shared" si="1"/>
        <v>0</v>
      </c>
      <c r="R18" s="38">
        <f>'січень 2017'!N18+'січень 2017'!Q18+'січень 2017'!S18+'січень(платн)'!I18+'січень(платн)'!L18+'січень(платн)'!Q18</f>
        <v>0</v>
      </c>
      <c r="S18" s="8"/>
    </row>
    <row r="19" spans="1:19" ht="15">
      <c r="A19" s="4">
        <v>13</v>
      </c>
      <c r="B19" s="9" t="s">
        <v>49</v>
      </c>
      <c r="C19" s="29"/>
      <c r="D19" s="5"/>
      <c r="E19" s="6"/>
      <c r="F19" s="28"/>
      <c r="G19" s="28"/>
      <c r="H19" s="5"/>
      <c r="I19" s="6">
        <f t="shared" si="0"/>
        <v>0</v>
      </c>
      <c r="J19" s="39"/>
      <c r="K19" s="28"/>
      <c r="L19" s="5"/>
      <c r="M19" s="5"/>
      <c r="N19" s="37"/>
      <c r="O19" s="37"/>
      <c r="P19" s="37"/>
      <c r="Q19" s="6">
        <f t="shared" si="1"/>
        <v>0</v>
      </c>
      <c r="R19" s="38">
        <f>'січень 2017'!N19+'січень 2017'!Q19+'січень 2017'!S19+'січень(платн)'!I19+'січень(платн)'!L19+'січень(платн)'!Q19</f>
        <v>0</v>
      </c>
      <c r="S19" s="8"/>
    </row>
    <row r="20" spans="1:19" ht="15">
      <c r="A20" s="4">
        <v>14</v>
      </c>
      <c r="B20" s="9" t="s">
        <v>8</v>
      </c>
      <c r="C20" s="29"/>
      <c r="D20" s="5"/>
      <c r="E20" s="6"/>
      <c r="F20" s="28"/>
      <c r="G20" s="28"/>
      <c r="H20" s="5"/>
      <c r="I20" s="6">
        <f t="shared" si="0"/>
        <v>0</v>
      </c>
      <c r="J20" s="28"/>
      <c r="K20" s="28"/>
      <c r="L20" s="5"/>
      <c r="M20" s="5"/>
      <c r="N20" s="37"/>
      <c r="O20" s="37"/>
      <c r="P20" s="37"/>
      <c r="Q20" s="6">
        <f t="shared" si="1"/>
        <v>0</v>
      </c>
      <c r="R20" s="38">
        <f>'січень 2017'!N20+'січень 2017'!Q20+'січень 2017'!S20+'січень(платн)'!I20+'січень(платн)'!L20+'січень(платн)'!Q20</f>
        <v>0</v>
      </c>
      <c r="S20" s="8"/>
    </row>
    <row r="21" spans="1:19" ht="15">
      <c r="A21" s="4">
        <v>15</v>
      </c>
      <c r="B21" s="9" t="s">
        <v>15</v>
      </c>
      <c r="C21" s="29"/>
      <c r="D21" s="5"/>
      <c r="E21" s="6"/>
      <c r="F21" s="28"/>
      <c r="G21" s="28"/>
      <c r="H21" s="5"/>
      <c r="I21" s="6">
        <f t="shared" si="0"/>
        <v>0</v>
      </c>
      <c r="J21" s="28"/>
      <c r="K21" s="28"/>
      <c r="L21" s="5"/>
      <c r="M21" s="5"/>
      <c r="N21" s="37"/>
      <c r="O21" s="37"/>
      <c r="P21" s="37"/>
      <c r="Q21" s="6">
        <f t="shared" si="1"/>
        <v>0</v>
      </c>
      <c r="R21" s="38">
        <f>'січень 2017'!N21+'січень 2017'!Q21+'січень 2017'!S21+'січень(платн)'!I21+'січень(платн)'!L21+'січень(платн)'!Q21</f>
        <v>6154.17</v>
      </c>
      <c r="S21" s="10"/>
    </row>
    <row r="22" spans="1:19" ht="15">
      <c r="A22" s="4">
        <v>16</v>
      </c>
      <c r="B22" s="9" t="s">
        <v>16</v>
      </c>
      <c r="C22" s="29"/>
      <c r="D22" s="5"/>
      <c r="E22" s="6"/>
      <c r="F22" s="28"/>
      <c r="G22" s="28"/>
      <c r="H22" s="5"/>
      <c r="I22" s="6">
        <f t="shared" si="0"/>
        <v>0</v>
      </c>
      <c r="J22" s="28"/>
      <c r="K22" s="28"/>
      <c r="L22" s="5"/>
      <c r="M22" s="5"/>
      <c r="N22" s="37"/>
      <c r="O22" s="37"/>
      <c r="P22" s="37"/>
      <c r="Q22" s="6">
        <f t="shared" si="1"/>
        <v>0</v>
      </c>
      <c r="R22" s="38">
        <f>'січень 2017'!N22+'січень 2017'!Q22+'січень 2017'!S22+'січень(платн)'!I22+'січень(платн)'!L22+'січень(платн)'!Q22</f>
        <v>0</v>
      </c>
      <c r="S22" s="8"/>
    </row>
    <row r="23" spans="1:19" ht="15">
      <c r="A23" s="4">
        <v>17</v>
      </c>
      <c r="B23" s="9" t="s">
        <v>9</v>
      </c>
      <c r="C23" s="29"/>
      <c r="D23" s="5"/>
      <c r="E23" s="6"/>
      <c r="F23" s="28"/>
      <c r="G23" s="28"/>
      <c r="H23" s="5"/>
      <c r="I23" s="6">
        <f t="shared" si="0"/>
        <v>0</v>
      </c>
      <c r="J23" s="28"/>
      <c r="K23" s="28"/>
      <c r="L23" s="5"/>
      <c r="M23" s="5"/>
      <c r="N23" s="37"/>
      <c r="O23" s="37"/>
      <c r="P23" s="37"/>
      <c r="Q23" s="6">
        <f t="shared" si="1"/>
        <v>0</v>
      </c>
      <c r="R23" s="38">
        <f>'січень 2017'!N23+'січень 2017'!Q23+'січень 2017'!S23+'січень(платн)'!I23+'січень(платн)'!L23+'січень(платн)'!Q23</f>
        <v>0</v>
      </c>
      <c r="S23" s="8"/>
    </row>
    <row r="24" spans="1:19" ht="15">
      <c r="A24" s="4">
        <v>18</v>
      </c>
      <c r="B24" s="31" t="s">
        <v>10</v>
      </c>
      <c r="C24" s="29"/>
      <c r="D24" s="5"/>
      <c r="E24" s="6"/>
      <c r="F24" s="28"/>
      <c r="G24" s="28"/>
      <c r="H24" s="5"/>
      <c r="I24" s="6">
        <f t="shared" si="0"/>
        <v>0</v>
      </c>
      <c r="J24" s="28"/>
      <c r="K24" s="28"/>
      <c r="L24" s="5"/>
      <c r="M24" s="5"/>
      <c r="N24" s="37"/>
      <c r="O24" s="37"/>
      <c r="P24" s="37"/>
      <c r="Q24" s="6">
        <f t="shared" si="1"/>
        <v>0</v>
      </c>
      <c r="R24" s="38">
        <f>'січень 2017'!N24+'січень 2017'!Q24+'січень 2017'!S24+'січень(платн)'!I24+'січень(платн)'!L24+'січень(платн)'!Q24</f>
        <v>6699.92</v>
      </c>
      <c r="S24" s="8"/>
    </row>
    <row r="25" spans="1:19" ht="15">
      <c r="A25" s="4">
        <v>19</v>
      </c>
      <c r="B25" s="9" t="s">
        <v>11</v>
      </c>
      <c r="C25" s="29"/>
      <c r="D25" s="5"/>
      <c r="E25" s="6"/>
      <c r="F25" s="28"/>
      <c r="G25" s="28"/>
      <c r="H25" s="5"/>
      <c r="I25" s="6">
        <f t="shared" si="0"/>
        <v>0</v>
      </c>
      <c r="J25" s="28"/>
      <c r="K25" s="28"/>
      <c r="L25" s="5"/>
      <c r="M25" s="5"/>
      <c r="N25" s="37"/>
      <c r="O25" s="37"/>
      <c r="P25" s="37"/>
      <c r="Q25" s="6">
        <f t="shared" si="1"/>
        <v>0</v>
      </c>
      <c r="R25" s="38">
        <f>'січень 2017'!N25+'січень 2017'!Q25+'січень 2017'!S25+'січень(платн)'!I25+'січень(платн)'!L25+'січень(платн)'!Q25</f>
        <v>0</v>
      </c>
      <c r="S25" s="8"/>
    </row>
    <row r="26" spans="1:19" ht="15">
      <c r="A26" s="4">
        <v>20</v>
      </c>
      <c r="B26" s="9" t="s">
        <v>69</v>
      </c>
      <c r="C26" s="29"/>
      <c r="D26" s="5"/>
      <c r="E26" s="6"/>
      <c r="F26" s="28"/>
      <c r="G26" s="28"/>
      <c r="H26" s="5"/>
      <c r="I26" s="6">
        <f t="shared" si="0"/>
        <v>0</v>
      </c>
      <c r="J26" s="28"/>
      <c r="K26" s="28"/>
      <c r="L26" s="5"/>
      <c r="M26" s="5"/>
      <c r="N26" s="37"/>
      <c r="O26" s="37"/>
      <c r="P26" s="37"/>
      <c r="Q26" s="6">
        <f t="shared" si="1"/>
        <v>0</v>
      </c>
      <c r="R26" s="38">
        <f>'січень 2017'!N26+'січень 2017'!Q26+'січень 2017'!S26+'січень(платн)'!I26+'січень(платн)'!L26+'січень(платн)'!Q26</f>
        <v>0</v>
      </c>
      <c r="S26" s="8"/>
    </row>
    <row r="27" spans="1:19" ht="15">
      <c r="A27" s="4">
        <v>21</v>
      </c>
      <c r="B27" s="31" t="s">
        <v>70</v>
      </c>
      <c r="C27" s="29"/>
      <c r="D27" s="5"/>
      <c r="E27" s="6"/>
      <c r="F27" s="28"/>
      <c r="G27" s="28"/>
      <c r="H27" s="5"/>
      <c r="I27" s="6">
        <f t="shared" si="0"/>
        <v>0</v>
      </c>
      <c r="J27" s="28"/>
      <c r="K27" s="28"/>
      <c r="L27" s="5"/>
      <c r="M27" s="5"/>
      <c r="N27" s="6"/>
      <c r="O27" s="6"/>
      <c r="P27" s="6"/>
      <c r="Q27" s="6">
        <f t="shared" si="1"/>
        <v>0</v>
      </c>
      <c r="R27" s="38">
        <f>'січень 2017'!N27+'січень 2017'!Q27+'січень 2017'!S27+'січень(платн)'!I27+'січень(платн)'!L27+'січень(платн)'!Q27</f>
        <v>0</v>
      </c>
      <c r="S27" s="8"/>
    </row>
    <row r="28" spans="1:19" ht="15">
      <c r="A28" s="4">
        <v>22</v>
      </c>
      <c r="B28" s="9" t="s">
        <v>17</v>
      </c>
      <c r="C28" s="29"/>
      <c r="D28" s="5"/>
      <c r="E28" s="6"/>
      <c r="F28" s="28"/>
      <c r="G28" s="28"/>
      <c r="H28" s="5"/>
      <c r="I28" s="6">
        <f t="shared" si="0"/>
        <v>0</v>
      </c>
      <c r="J28" s="39"/>
      <c r="K28" s="28"/>
      <c r="L28" s="5"/>
      <c r="M28" s="5"/>
      <c r="N28" s="6"/>
      <c r="O28" s="6"/>
      <c r="P28" s="6"/>
      <c r="Q28" s="6">
        <f t="shared" si="1"/>
        <v>0</v>
      </c>
      <c r="R28" s="38">
        <f>'січень 2017'!N28+'січень 2017'!Q28+'січень 2017'!S28+'січень(платн)'!I28+'січень(платн)'!L28+'січень(платн)'!Q28</f>
        <v>0</v>
      </c>
      <c r="S28" s="8"/>
    </row>
    <row r="29" spans="1:19" ht="15">
      <c r="A29" s="4">
        <v>23</v>
      </c>
      <c r="B29" s="9" t="s">
        <v>71</v>
      </c>
      <c r="C29" s="29"/>
      <c r="D29" s="5"/>
      <c r="E29" s="6"/>
      <c r="F29" s="28"/>
      <c r="G29" s="28"/>
      <c r="H29" s="35"/>
      <c r="I29" s="6">
        <f t="shared" si="0"/>
        <v>0</v>
      </c>
      <c r="J29" s="28"/>
      <c r="K29" s="28"/>
      <c r="L29" s="5"/>
      <c r="M29" s="5"/>
      <c r="N29" s="6"/>
      <c r="O29" s="6"/>
      <c r="P29" s="6"/>
      <c r="Q29" s="6">
        <f t="shared" si="1"/>
        <v>0</v>
      </c>
      <c r="R29" s="38">
        <f>'січень 2017'!N29+'січень 2017'!Q29+'січень 2017'!S29+'січень(платн)'!I29+'січень(платн)'!L29+'січень(платн)'!Q29</f>
        <v>0</v>
      </c>
      <c r="S29" s="8"/>
    </row>
    <row r="30" spans="1:19" ht="15">
      <c r="A30" s="4">
        <v>24</v>
      </c>
      <c r="B30" s="9" t="s">
        <v>48</v>
      </c>
      <c r="C30" s="29"/>
      <c r="D30" s="5"/>
      <c r="E30" s="6"/>
      <c r="F30" s="28"/>
      <c r="G30" s="28"/>
      <c r="H30" s="5"/>
      <c r="I30" s="6">
        <f t="shared" si="0"/>
        <v>0</v>
      </c>
      <c r="J30" s="28"/>
      <c r="K30" s="28"/>
      <c r="L30" s="5"/>
      <c r="M30" s="5"/>
      <c r="N30" s="6"/>
      <c r="O30" s="6"/>
      <c r="P30" s="6"/>
      <c r="Q30" s="6">
        <f t="shared" si="1"/>
        <v>0</v>
      </c>
      <c r="R30" s="38">
        <f>'січень 2017'!N30+'січень 2017'!Q30+'січень 2017'!S30+'січень(платн)'!I30+'січень(платн)'!L30+'січень(платн)'!Q30</f>
        <v>1339.77</v>
      </c>
      <c r="S30" s="8"/>
    </row>
    <row r="31" spans="1:19" ht="15">
      <c r="A31" s="4">
        <v>25</v>
      </c>
      <c r="B31" s="9" t="s">
        <v>18</v>
      </c>
      <c r="C31" s="29"/>
      <c r="D31" s="5"/>
      <c r="E31" s="6"/>
      <c r="F31" s="28"/>
      <c r="G31" s="28"/>
      <c r="H31" s="5"/>
      <c r="I31" s="6">
        <f t="shared" si="0"/>
        <v>0</v>
      </c>
      <c r="J31" s="28"/>
      <c r="K31" s="28"/>
      <c r="L31" s="5"/>
      <c r="M31" s="5"/>
      <c r="N31" s="6"/>
      <c r="O31" s="6"/>
      <c r="P31" s="6"/>
      <c r="Q31" s="6">
        <f t="shared" si="1"/>
        <v>0</v>
      </c>
      <c r="R31" s="38">
        <f>'січень 2017'!N31+'січень 2017'!Q31+'січень 2017'!S31+'січень(платн)'!I31+'січень(платн)'!L31+'січень(платн)'!Q31</f>
        <v>0</v>
      </c>
      <c r="S31" s="8"/>
    </row>
    <row r="32" spans="1:19" ht="15">
      <c r="A32" s="4">
        <v>26</v>
      </c>
      <c r="B32" s="9" t="s">
        <v>50</v>
      </c>
      <c r="C32" s="43"/>
      <c r="D32" s="5"/>
      <c r="E32" s="6"/>
      <c r="F32" s="28"/>
      <c r="G32" s="28"/>
      <c r="H32" s="5"/>
      <c r="I32" s="6">
        <f t="shared" si="0"/>
        <v>0</v>
      </c>
      <c r="J32" s="28"/>
      <c r="K32" s="28"/>
      <c r="L32" s="5"/>
      <c r="M32" s="5"/>
      <c r="N32" s="6"/>
      <c r="O32" s="6"/>
      <c r="P32" s="6"/>
      <c r="Q32" s="6">
        <f t="shared" si="1"/>
        <v>0</v>
      </c>
      <c r="R32" s="38">
        <f>'січень 2017'!N32+'січень 2017'!Q32+'січень 2017'!S32+'січень(платн)'!I32+'січень(платн)'!L32+'січень(платн)'!Q32</f>
        <v>1967.25</v>
      </c>
      <c r="S32" s="8"/>
    </row>
    <row r="33" spans="1:19" ht="15">
      <c r="A33" s="4">
        <v>27</v>
      </c>
      <c r="B33" s="9" t="s">
        <v>19</v>
      </c>
      <c r="C33" s="43"/>
      <c r="D33" s="5"/>
      <c r="E33" s="6"/>
      <c r="F33" s="28"/>
      <c r="G33" s="28"/>
      <c r="H33" s="5"/>
      <c r="I33" s="6">
        <f t="shared" si="0"/>
        <v>0</v>
      </c>
      <c r="J33" s="28"/>
      <c r="K33" s="28"/>
      <c r="L33" s="5"/>
      <c r="M33" s="5"/>
      <c r="N33" s="6"/>
      <c r="O33" s="6"/>
      <c r="P33" s="6"/>
      <c r="Q33" s="6">
        <f t="shared" si="1"/>
        <v>0</v>
      </c>
      <c r="R33" s="38">
        <f>'січень 2017'!N33+'січень 2017'!Q33+'січень 2017'!S33+'січень(платн)'!I33+'січень(платн)'!L33+'січень(платн)'!Q33</f>
        <v>3882.63</v>
      </c>
      <c r="S33" s="8"/>
    </row>
    <row r="34" spans="1:19" ht="15">
      <c r="A34" s="4">
        <v>28</v>
      </c>
      <c r="B34" s="9" t="s">
        <v>20</v>
      </c>
      <c r="C34" s="29"/>
      <c r="D34" s="5"/>
      <c r="E34" s="6"/>
      <c r="F34" s="28"/>
      <c r="G34" s="28"/>
      <c r="H34" s="5"/>
      <c r="I34" s="6">
        <f t="shared" si="0"/>
        <v>0</v>
      </c>
      <c r="J34" s="28"/>
      <c r="K34" s="28"/>
      <c r="L34" s="5"/>
      <c r="M34" s="5"/>
      <c r="N34" s="6"/>
      <c r="O34" s="6"/>
      <c r="P34" s="6"/>
      <c r="Q34" s="6">
        <f t="shared" si="1"/>
        <v>0</v>
      </c>
      <c r="R34" s="38">
        <f>'січень 2017'!N34+'січень 2017'!Q34+'січень 2017'!S34+'січень(платн)'!I34+'січень(платн)'!L34+'січень(платн)'!Q34</f>
        <v>0</v>
      </c>
      <c r="S34" s="8"/>
    </row>
    <row r="35" spans="1:20" ht="14.25">
      <c r="A35" s="11"/>
      <c r="B35" s="12" t="s">
        <v>61</v>
      </c>
      <c r="C35" s="36">
        <f aca="true" t="shared" si="2" ref="C35:N35">SUM(C7:C34)</f>
        <v>82</v>
      </c>
      <c r="D35" s="36">
        <f t="shared" si="2"/>
        <v>470</v>
      </c>
      <c r="E35" s="13">
        <f t="shared" si="2"/>
        <v>3163.85</v>
      </c>
      <c r="F35" s="26">
        <f t="shared" si="2"/>
        <v>44</v>
      </c>
      <c r="G35" s="26">
        <f t="shared" si="2"/>
        <v>274</v>
      </c>
      <c r="H35" s="13">
        <f t="shared" si="2"/>
        <v>1861.63</v>
      </c>
      <c r="I35" s="13">
        <f t="shared" si="2"/>
        <v>5025.48</v>
      </c>
      <c r="J35" s="26">
        <f t="shared" si="2"/>
        <v>0</v>
      </c>
      <c r="K35" s="36">
        <f t="shared" si="2"/>
        <v>0</v>
      </c>
      <c r="L35" s="13">
        <f t="shared" si="2"/>
        <v>0</v>
      </c>
      <c r="M35" s="36">
        <f t="shared" si="2"/>
        <v>0</v>
      </c>
      <c r="N35" s="13">
        <f t="shared" si="2"/>
        <v>0</v>
      </c>
      <c r="O35" s="13">
        <f>SUM(O7:O34)</f>
        <v>0</v>
      </c>
      <c r="P35" s="13">
        <f>SUM(P7:P34)</f>
        <v>0</v>
      </c>
      <c r="Q35" s="13">
        <f>SUM(Q7:Q34)</f>
        <v>0</v>
      </c>
      <c r="R35" s="53">
        <f>SUM(R7:R34)</f>
        <v>33573.19</v>
      </c>
      <c r="S35" s="14"/>
      <c r="T35" s="15"/>
    </row>
    <row r="36" spans="3:19" ht="15">
      <c r="C36" s="2"/>
      <c r="E36" s="22"/>
      <c r="F36" s="33"/>
      <c r="G36" s="33"/>
      <c r="J36" s="33"/>
      <c r="K36" s="33"/>
      <c r="N36" s="22"/>
      <c r="O36" s="22"/>
      <c r="P36" s="22"/>
      <c r="Q36" s="22"/>
      <c r="R36" s="44"/>
      <c r="S36" s="8"/>
    </row>
    <row r="37" spans="3:19" ht="15">
      <c r="C37" s="2"/>
      <c r="R37" s="45">
        <f>R35+'січень 2017'!Q49</f>
        <v>90764.28</v>
      </c>
      <c r="S37" s="2"/>
    </row>
    <row r="38" spans="3:19" ht="15">
      <c r="C38" s="40"/>
      <c r="E38" s="22"/>
      <c r="F38" s="33"/>
      <c r="G38" s="33"/>
      <c r="J38" s="33"/>
      <c r="K38" s="33"/>
      <c r="N38" s="22"/>
      <c r="O38" s="22"/>
      <c r="P38" s="22"/>
      <c r="Q38" s="22"/>
      <c r="R38" s="45"/>
      <c r="S38" s="2"/>
    </row>
    <row r="39" spans="1:18" ht="15">
      <c r="A39" s="3"/>
      <c r="C39" s="2"/>
      <c r="E39" s="22"/>
      <c r="F39" s="33"/>
      <c r="G39" s="33"/>
      <c r="J39" s="33"/>
      <c r="K39" s="33"/>
      <c r="N39" s="22"/>
      <c r="O39" s="22"/>
      <c r="P39" s="22"/>
      <c r="Q39" s="22"/>
      <c r="R39" s="46"/>
    </row>
    <row r="40" spans="1:18" ht="15">
      <c r="A40" s="3"/>
      <c r="C40" s="2"/>
      <c r="E40" s="22"/>
      <c r="F40" s="33"/>
      <c r="G40" s="33"/>
      <c r="J40" s="33"/>
      <c r="K40" s="33"/>
      <c r="N40" s="22"/>
      <c r="O40" s="22"/>
      <c r="P40" s="22"/>
      <c r="Q40" s="22"/>
      <c r="R40" s="47"/>
    </row>
    <row r="41" spans="1:18" ht="15">
      <c r="A41" s="3"/>
      <c r="D41" s="3"/>
      <c r="E41" s="32"/>
      <c r="F41" s="34"/>
      <c r="G41" s="34"/>
      <c r="H41" s="3"/>
      <c r="I41" s="3"/>
      <c r="J41" s="34"/>
      <c r="K41" s="34"/>
      <c r="L41" s="3"/>
      <c r="M41" s="3"/>
      <c r="N41" s="32"/>
      <c r="O41" s="32"/>
      <c r="P41" s="32"/>
      <c r="Q41" s="32"/>
      <c r="R41" s="46"/>
    </row>
    <row r="42" spans="1:18" ht="15">
      <c r="A42" s="3"/>
      <c r="D42" s="3"/>
      <c r="E42" s="32"/>
      <c r="F42" s="34"/>
      <c r="G42" s="34"/>
      <c r="H42" s="3"/>
      <c r="I42" s="3"/>
      <c r="J42" s="34"/>
      <c r="K42" s="34"/>
      <c r="L42" s="3"/>
      <c r="M42" s="3"/>
      <c r="N42" s="32"/>
      <c r="O42" s="32"/>
      <c r="P42" s="32"/>
      <c r="Q42" s="32"/>
      <c r="R42" s="46"/>
    </row>
    <row r="43" spans="1:18" ht="15">
      <c r="A43" s="3"/>
      <c r="D43" s="3"/>
      <c r="E43" s="3"/>
      <c r="F43" s="3"/>
      <c r="G43" s="3"/>
      <c r="H43" s="3"/>
      <c r="I43" s="3"/>
      <c r="J43" s="34"/>
      <c r="K43" s="34"/>
      <c r="L43" s="3"/>
      <c r="M43" s="3"/>
      <c r="N43" s="3"/>
      <c r="O43" s="3"/>
      <c r="P43" s="3"/>
      <c r="Q43" s="3"/>
      <c r="R43" s="46"/>
    </row>
    <row r="44" spans="1:18" ht="15">
      <c r="A44" s="3"/>
      <c r="D44" s="3"/>
      <c r="E44" s="3"/>
      <c r="F44" s="3"/>
      <c r="G44" s="3"/>
      <c r="H44" s="3"/>
      <c r="I44" s="3"/>
      <c r="J44" s="34"/>
      <c r="K44" s="34"/>
      <c r="L44" s="3"/>
      <c r="M44" s="3"/>
      <c r="N44" s="3"/>
      <c r="O44" s="3"/>
      <c r="P44" s="3"/>
      <c r="Q44" s="3"/>
      <c r="R44" s="46"/>
    </row>
    <row r="45" spans="1:18" ht="15">
      <c r="A45" s="3"/>
      <c r="D45" s="3"/>
      <c r="E45" s="3"/>
      <c r="F45" s="3"/>
      <c r="G45" s="3"/>
      <c r="H45" s="3"/>
      <c r="I45" s="3"/>
      <c r="J45" s="34"/>
      <c r="K45" s="34"/>
      <c r="L45" s="3"/>
      <c r="M45" s="3"/>
      <c r="N45" s="3"/>
      <c r="O45" s="3"/>
      <c r="P45" s="3"/>
      <c r="Q45" s="3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0:18" ht="15">
      <c r="J47" s="33"/>
      <c r="K47" s="33"/>
      <c r="R47" s="46"/>
    </row>
    <row r="48" ht="15">
      <c r="R48" s="46"/>
    </row>
    <row r="49" ht="15">
      <c r="R49" s="46"/>
    </row>
    <row r="50" ht="15">
      <c r="R50" s="46"/>
    </row>
    <row r="51" ht="15">
      <c r="R51" s="46"/>
    </row>
    <row r="52" ht="15">
      <c r="R52" s="46"/>
    </row>
    <row r="53" ht="15">
      <c r="R53" s="46"/>
    </row>
  </sheetData>
  <sheetProtection/>
  <mergeCells count="25">
    <mergeCell ref="M3:Q4"/>
    <mergeCell ref="A3:A6"/>
    <mergeCell ref="B3:B6"/>
    <mergeCell ref="C3:I3"/>
    <mergeCell ref="J3:L4"/>
    <mergeCell ref="K5:K6"/>
    <mergeCell ref="L5:L6"/>
    <mergeCell ref="I4:I6"/>
    <mergeCell ref="C5:C6"/>
    <mergeCell ref="N5:N6"/>
    <mergeCell ref="S5:S6"/>
    <mergeCell ref="R5:R6"/>
    <mergeCell ref="O5:O6"/>
    <mergeCell ref="P5:P6"/>
    <mergeCell ref="Q5:Q6"/>
    <mergeCell ref="A1:N1"/>
    <mergeCell ref="F5:F6"/>
    <mergeCell ref="E5:E6"/>
    <mergeCell ref="H5:H6"/>
    <mergeCell ref="G5:G6"/>
    <mergeCell ref="C4:E4"/>
    <mergeCell ref="F4:H4"/>
    <mergeCell ref="D5:D6"/>
    <mergeCell ref="J5:J6"/>
    <mergeCell ref="M5:M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A1:T56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00390625" style="3" customWidth="1"/>
    <col min="4" max="4" width="9.140625" style="2" customWidth="1"/>
    <col min="5" max="5" width="11.140625" style="2" customWidth="1"/>
    <col min="6" max="6" width="5.7109375" style="2" customWidth="1"/>
    <col min="7" max="7" width="7.28125" style="2" customWidth="1"/>
    <col min="8" max="8" width="11.28125" style="2" customWidth="1"/>
    <col min="9" max="9" width="13.28125" style="2" customWidth="1"/>
    <col min="10" max="10" width="5.00390625" style="2" customWidth="1"/>
    <col min="11" max="11" width="7.7109375" style="2" customWidth="1"/>
    <col min="12" max="12" width="9.8515625" style="2" customWidth="1"/>
    <col min="13" max="13" width="7.57421875" style="2" customWidth="1"/>
    <col min="14" max="14" width="10.00390625" style="2" customWidth="1"/>
    <col min="15" max="15" width="5.8515625" style="2" customWidth="1"/>
    <col min="16" max="16" width="8.8515625" style="2" customWidth="1"/>
    <col min="17" max="17" width="10.2812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6:14" ht="15">
      <c r="F1" s="79"/>
      <c r="G1" s="79"/>
      <c r="H1" s="79"/>
      <c r="I1" s="79"/>
      <c r="J1" s="79"/>
      <c r="K1" s="79"/>
      <c r="L1" s="79"/>
      <c r="M1" s="79"/>
      <c r="N1" s="79"/>
    </row>
    <row r="2" spans="6:14" ht="15">
      <c r="F2" s="79"/>
      <c r="G2" s="79"/>
      <c r="H2" s="79"/>
      <c r="I2" s="79"/>
      <c r="J2" s="79"/>
      <c r="K2" s="79"/>
      <c r="L2" s="79"/>
      <c r="M2" s="79"/>
      <c r="N2" s="79"/>
    </row>
    <row r="4" spans="1:19" ht="15.75">
      <c r="A4" s="115" t="s">
        <v>102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17" t="s">
        <v>41</v>
      </c>
      <c r="B6" s="100" t="s">
        <v>42</v>
      </c>
      <c r="C6" s="144" t="s">
        <v>77</v>
      </c>
      <c r="D6" s="144"/>
      <c r="E6" s="144"/>
      <c r="F6" s="144"/>
      <c r="G6" s="144"/>
      <c r="H6" s="144"/>
      <c r="I6" s="144"/>
      <c r="J6" s="139" t="s">
        <v>44</v>
      </c>
      <c r="K6" s="139"/>
      <c r="L6" s="139"/>
      <c r="M6" s="143" t="s">
        <v>40</v>
      </c>
      <c r="N6" s="143"/>
      <c r="O6" s="143"/>
      <c r="P6" s="143"/>
      <c r="Q6" s="143"/>
      <c r="R6" s="23"/>
      <c r="S6" s="23"/>
    </row>
    <row r="7" spans="1:19" ht="12.75" customHeight="1">
      <c r="A7" s="117"/>
      <c r="B7" s="100"/>
      <c r="C7" s="139" t="s">
        <v>38</v>
      </c>
      <c r="D7" s="139"/>
      <c r="E7" s="139"/>
      <c r="F7" s="139" t="s">
        <v>39</v>
      </c>
      <c r="G7" s="139"/>
      <c r="H7" s="139"/>
      <c r="I7" s="100" t="s">
        <v>75</v>
      </c>
      <c r="J7" s="139"/>
      <c r="K7" s="139"/>
      <c r="L7" s="139"/>
      <c r="M7" s="143"/>
      <c r="N7" s="143"/>
      <c r="O7" s="143"/>
      <c r="P7" s="143"/>
      <c r="Q7" s="143"/>
      <c r="R7" s="24"/>
      <c r="S7" s="24"/>
    </row>
    <row r="8" spans="1:19" ht="12.75" customHeight="1">
      <c r="A8" s="117"/>
      <c r="B8" s="100"/>
      <c r="C8" s="100" t="s">
        <v>43</v>
      </c>
      <c r="D8" s="139" t="s">
        <v>37</v>
      </c>
      <c r="E8" s="100" t="s">
        <v>33</v>
      </c>
      <c r="F8" s="100" t="s">
        <v>43</v>
      </c>
      <c r="G8" s="139" t="s">
        <v>37</v>
      </c>
      <c r="H8" s="100" t="s">
        <v>33</v>
      </c>
      <c r="I8" s="100"/>
      <c r="J8" s="140" t="s">
        <v>43</v>
      </c>
      <c r="K8" s="120" t="s">
        <v>37</v>
      </c>
      <c r="L8" s="109" t="s">
        <v>33</v>
      </c>
      <c r="M8" s="100" t="s">
        <v>45</v>
      </c>
      <c r="N8" s="100" t="s">
        <v>33</v>
      </c>
      <c r="O8" s="100" t="s">
        <v>52</v>
      </c>
      <c r="P8" s="100" t="s">
        <v>33</v>
      </c>
      <c r="Q8" s="142" t="s">
        <v>76</v>
      </c>
      <c r="R8" s="128"/>
      <c r="S8" s="141"/>
    </row>
    <row r="9" spans="1:19" ht="34.5" customHeight="1">
      <c r="A9" s="117"/>
      <c r="B9" s="100"/>
      <c r="C9" s="100"/>
      <c r="D9" s="139"/>
      <c r="E9" s="100"/>
      <c r="F9" s="100"/>
      <c r="G9" s="139"/>
      <c r="H9" s="100"/>
      <c r="I9" s="100"/>
      <c r="J9" s="140"/>
      <c r="K9" s="121"/>
      <c r="L9" s="118"/>
      <c r="M9" s="100"/>
      <c r="N9" s="100"/>
      <c r="O9" s="100"/>
      <c r="P9" s="100"/>
      <c r="Q9" s="142"/>
      <c r="R9" s="128"/>
      <c r="S9" s="141"/>
    </row>
    <row r="10" spans="1:19" ht="15" hidden="1">
      <c r="A10" s="4">
        <v>1</v>
      </c>
      <c r="B10" s="62" t="s">
        <v>12</v>
      </c>
      <c r="C10" s="71">
        <f>('лютий(платн)'!C7+'березень(платн)'!C10+'квітень(платн)'!C10+'травень(платн)'!C10+'вересень(платн)'!C10)/5</f>
        <v>35.4</v>
      </c>
      <c r="D10" s="5">
        <f>'лютий(платн)'!D7+'березень(платн)'!D10+'квітень(платн)'!D10+'травень(платн)'!D10+'вересень(платн)'!D10</f>
        <v>3083</v>
      </c>
      <c r="E10" s="6">
        <f>'лютий(платн)'!E7+'березень(платн)'!E10+'квітень(платн)'!E10+'травень(платн)'!E10+'вересень(платн)'!E10</f>
        <v>20345.420000000002</v>
      </c>
      <c r="F10" s="28">
        <f>('лютий(платн)'!F7+'березень(платн)'!F10+'квітень(платн)'!F10+'травень(платн)'!F10+'вересень(платн)'!F10)/5</f>
        <v>24.8</v>
      </c>
      <c r="G10" s="28">
        <f>'лютий(платн)'!G7+'березень(платн)'!G10+'квітень(платн)'!G10+'травень(платн)'!G10+'вересень(платн)'!G10</f>
        <v>2251</v>
      </c>
      <c r="H10" s="5">
        <f>'лютий(платн)'!H7+'березень(платн)'!H10+'квітень(платн)'!H10+'травень(платн)'!H10+'вересень(платн)'!H10</f>
        <v>14671.939999999999</v>
      </c>
      <c r="I10" s="6">
        <f aca="true" t="shared" si="0" ref="I10:I37">E10+H10</f>
        <v>35017.36</v>
      </c>
      <c r="J10" s="28">
        <f>('лютий(платн)'!J7+'березень(платн)'!J10+'квітень(платн)'!J10+'травень(платн)'!J10+'вересень(платн)'!J10)/5</f>
        <v>0</v>
      </c>
      <c r="K10" s="28">
        <f>'лютий(платн)'!K7+'березень(платн)'!K10+'квітень(платн)'!K10+'травень(платн)'!K10+'вересень(платн)'!K10</f>
        <v>0</v>
      </c>
      <c r="L10" s="35">
        <f>'лютий(платн)'!L7+'березень(платн)'!L10+'квітень(платн)'!L10+'травень(платн)'!L10+'вересень(платн)'!L10</f>
        <v>0</v>
      </c>
      <c r="M10" s="4">
        <f>'лютий(платн)'!M7+'березень(платн)'!M10+'квітень(платн)'!M10+'травень(платн)'!M10+'вересень(платн)'!M10</f>
        <v>1100</v>
      </c>
      <c r="N10" s="54">
        <f>'лютий(платн)'!N7+'березень(платн)'!N10+'квітень(платн)'!N10+'травень(платн)'!N10+'вересень(платн)'!N10</f>
        <v>2078.61</v>
      </c>
      <c r="O10" s="61">
        <f>'лютий(платн)'!O7+'березень(платн)'!O10+'квітень(платн)'!O10+'травень(платн)'!O10+'вересень(платн)'!O10</f>
        <v>0</v>
      </c>
      <c r="P10" s="54">
        <f>'лютий(платн)'!P7+'березень(платн)'!P10+'квітень(платн)'!P10+'травень(платн)'!P10+'вересень(платн)'!P10</f>
        <v>0</v>
      </c>
      <c r="Q10" s="6">
        <f aca="true" t="shared" si="1" ref="Q10:Q37">N10+P10</f>
        <v>2078.61</v>
      </c>
      <c r="R10" s="38"/>
      <c r="S10" s="8"/>
    </row>
    <row r="11" spans="1:19" ht="15" hidden="1">
      <c r="A11" s="4">
        <v>2</v>
      </c>
      <c r="B11" s="62" t="s">
        <v>65</v>
      </c>
      <c r="C11" s="71">
        <f>('лютий(платн)'!C8+'березень(платн)'!C11+'квітень(платн)'!C11+'травень(платн)'!C11+'вересень(платн)'!C11)/5</f>
        <v>48.4</v>
      </c>
      <c r="D11" s="5">
        <f>'лютий(платн)'!D8+'березень(платн)'!D11+'квітень(платн)'!D11+'травень(платн)'!D11+'вересень(платн)'!D11</f>
        <v>4152</v>
      </c>
      <c r="E11" s="6">
        <f>'лютий(платн)'!E8+'березень(платн)'!E11+'квітень(платн)'!E11+'травень(платн)'!E11+'вересень(платн)'!E11</f>
        <v>28071.54</v>
      </c>
      <c r="F11" s="28">
        <f>('лютий(платн)'!F8+'березень(платн)'!F11+'квітень(платн)'!F11+'травень(платн)'!F11+'вересень(платн)'!F11)/5</f>
        <v>26</v>
      </c>
      <c r="G11" s="28">
        <f>'лютий(платн)'!G8+'березень(платн)'!G11+'квітень(платн)'!G11+'травень(платн)'!G11+'вересень(платн)'!G11</f>
        <v>2017</v>
      </c>
      <c r="H11" s="5">
        <f>'лютий(платн)'!H8+'березень(платн)'!H11+'квітень(платн)'!H11+'травень(платн)'!H11+'вересень(платн)'!H11</f>
        <v>13874.22</v>
      </c>
      <c r="I11" s="6">
        <f t="shared" si="0"/>
        <v>41945.76</v>
      </c>
      <c r="J11" s="28">
        <f>('лютий(платн)'!J8+'березень(платн)'!J11+'квітень(платн)'!J11+'травень(платн)'!J11+'вересень(платн)'!J11)/5</f>
        <v>62</v>
      </c>
      <c r="K11" s="28">
        <f>'лютий(платн)'!K8+'березень(платн)'!K11+'квітень(платн)'!K11+'травень(платн)'!K11+'вересень(платн)'!K11</f>
        <v>4696</v>
      </c>
      <c r="L11" s="35">
        <f>'лютий(платн)'!L8+'березень(платн)'!L11+'квітень(платн)'!L11+'травень(платн)'!L11+'вересень(платн)'!L11</f>
        <v>20565.13</v>
      </c>
      <c r="M11" s="4">
        <f>'лютий(платн)'!M8+'березень(платн)'!M11+'квітень(платн)'!M11+'травень(платн)'!M11+'вересень(платн)'!M11</f>
        <v>550</v>
      </c>
      <c r="N11" s="54">
        <f>'лютий(платн)'!N8+'березень(платн)'!N11+'квітень(платн)'!N11+'травень(платн)'!N11+'вересень(платн)'!N11</f>
        <v>1138.46</v>
      </c>
      <c r="O11" s="61">
        <f>'лютий(платн)'!O8+'березень(платн)'!O11+'квітень(платн)'!O11+'травень(платн)'!O11+'вересень(платн)'!O11</f>
        <v>0</v>
      </c>
      <c r="P11" s="54">
        <f>'лютий(платн)'!P8+'березень(платн)'!P11+'квітень(платн)'!P11+'травень(платн)'!P11+'вересень(платн)'!P11</f>
        <v>0</v>
      </c>
      <c r="Q11" s="6">
        <f t="shared" si="1"/>
        <v>1138.46</v>
      </c>
      <c r="R11" s="38"/>
      <c r="S11" s="8"/>
    </row>
    <row r="12" spans="1:19" ht="15" hidden="1">
      <c r="A12" s="4">
        <v>3</v>
      </c>
      <c r="B12" s="62" t="s">
        <v>66</v>
      </c>
      <c r="C12" s="71">
        <f>('лютий(платн)'!C9+'березень(платн)'!C12+'квітень(платн)'!C12+'травень(платн)'!C12+'вересень(платн)'!C12)/5</f>
        <v>36</v>
      </c>
      <c r="D12" s="5">
        <f>'лютий(платн)'!D9+'березень(платн)'!D12+'квітень(платн)'!D12+'травень(платн)'!D12+'вересень(платн)'!D12</f>
        <v>2996</v>
      </c>
      <c r="E12" s="6">
        <f>'лютий(платн)'!E9+'березень(платн)'!E12+'квітень(платн)'!E12+'травень(платн)'!E12+'вересень(платн)'!E12</f>
        <v>18093.940000000002</v>
      </c>
      <c r="F12" s="28">
        <f>('лютий(платн)'!F9+'березень(платн)'!F12+'квітень(платн)'!F12+'травень(платн)'!F12+'вересень(платн)'!F12)/5</f>
        <v>22.2</v>
      </c>
      <c r="G12" s="28">
        <f>'лютий(платн)'!G9+'березень(платн)'!G12+'квітень(платн)'!G12+'травень(платн)'!G12+'вересень(платн)'!G12</f>
        <v>2226</v>
      </c>
      <c r="H12" s="5">
        <f>'лютий(платн)'!H9+'березень(платн)'!H12+'квітень(платн)'!H12+'травень(платн)'!H12+'вересень(платн)'!H12</f>
        <v>12933.22</v>
      </c>
      <c r="I12" s="6">
        <f t="shared" si="0"/>
        <v>31027.160000000003</v>
      </c>
      <c r="J12" s="28">
        <f>('лютий(платн)'!J9+'березень(платн)'!J12+'квітень(платн)'!J12+'травень(платн)'!J12+'вересень(платн)'!J12)/5</f>
        <v>0</v>
      </c>
      <c r="K12" s="28">
        <f>'лютий(платн)'!K9+'березень(платн)'!K12+'квітень(платн)'!K12+'травень(платн)'!K12+'вересень(платн)'!K12</f>
        <v>0</v>
      </c>
      <c r="L12" s="35">
        <f>'лютий(платн)'!L9+'березень(платн)'!L12+'квітень(платн)'!L12+'травень(платн)'!L12+'вересень(платн)'!L12</f>
        <v>0</v>
      </c>
      <c r="M12" s="4">
        <f>'лютий(платн)'!M9+'березень(платн)'!M12+'квітень(платн)'!M12+'травень(платн)'!M12+'вересень(платн)'!M12</f>
        <v>0</v>
      </c>
      <c r="N12" s="54">
        <f>'лютий(платн)'!N9+'березень(платн)'!N12+'квітень(платн)'!N12+'травень(платн)'!N12+'вересень(платн)'!N12</f>
        <v>0</v>
      </c>
      <c r="O12" s="61">
        <f>'лютий(платн)'!O9+'березень(платн)'!O12+'квітень(платн)'!O12+'травень(платн)'!O12+'вересень(платн)'!O12</f>
        <v>0</v>
      </c>
      <c r="P12" s="54">
        <f>'лютий(платн)'!P9+'березень(платн)'!P12+'квітень(платн)'!P12+'травень(платн)'!P12+'вересень(платн)'!P12</f>
        <v>0</v>
      </c>
      <c r="Q12" s="6">
        <f t="shared" si="1"/>
        <v>0</v>
      </c>
      <c r="R12" s="38"/>
      <c r="S12" s="8"/>
    </row>
    <row r="13" spans="1:19" ht="15" hidden="1">
      <c r="A13" s="4">
        <v>4</v>
      </c>
      <c r="B13" s="62" t="s">
        <v>3</v>
      </c>
      <c r="C13" s="71">
        <f>('лютий(платн)'!C10+'березень(платн)'!C13+'квітень(платн)'!C13+'травень(платн)'!C13+'вересень(платн)'!C13)/5</f>
        <v>119.4</v>
      </c>
      <c r="D13" s="5">
        <f>'лютий(платн)'!D10+'березень(платн)'!D13+'квітень(платн)'!D13+'травень(платн)'!D13+'вересень(платн)'!D13</f>
        <v>9378</v>
      </c>
      <c r="E13" s="6">
        <f>'лютий(платн)'!E10+'березень(платн)'!E13+'квітень(платн)'!E13+'травень(платн)'!E13+'вересень(платн)'!E13</f>
        <v>68566.44</v>
      </c>
      <c r="F13" s="28">
        <f>('лютий(платн)'!F10+'березень(платн)'!F13+'квітень(платн)'!F13+'травень(платн)'!F13+'вересень(платн)'!F13)/5</f>
        <v>0</v>
      </c>
      <c r="G13" s="28">
        <f>'лютий(платн)'!G10+'березень(платн)'!G13+'квітень(платн)'!G13+'травень(платн)'!G13+'вересень(платн)'!G13</f>
        <v>0</v>
      </c>
      <c r="H13" s="5">
        <f>'лютий(платн)'!H10+'березень(платн)'!H13+'квітень(платн)'!H13+'травень(платн)'!H13+'вересень(платн)'!H13</f>
        <v>0</v>
      </c>
      <c r="I13" s="6">
        <f t="shared" si="0"/>
        <v>68566.44</v>
      </c>
      <c r="J13" s="28">
        <f>('лютий(платн)'!J10+'березень(платн)'!J13+'квітень(платн)'!J13+'травень(платн)'!J13+'вересень(платн)'!J13)/5</f>
        <v>0</v>
      </c>
      <c r="K13" s="28">
        <f>'лютий(платн)'!K10+'березень(платн)'!K13+'квітень(платн)'!K13+'травень(платн)'!K13+'вересень(платн)'!K13</f>
        <v>0</v>
      </c>
      <c r="L13" s="35">
        <f>'лютий(платн)'!L10+'березень(платн)'!L13+'квітень(платн)'!L13+'травень(платн)'!L13+'вересень(платн)'!L13</f>
        <v>0</v>
      </c>
      <c r="M13" s="4">
        <f>'лютий(платн)'!M10+'березень(платн)'!M13+'квітень(платн)'!M13+'травень(платн)'!M13+'вересень(платн)'!M13</f>
        <v>0</v>
      </c>
      <c r="N13" s="54">
        <f>'лютий(платн)'!N10+'березень(платн)'!N13+'квітень(платн)'!N13+'травень(платн)'!N13+'вересень(платн)'!N13</f>
        <v>0</v>
      </c>
      <c r="O13" s="61">
        <f>'лютий(платн)'!O10+'березень(платн)'!O13+'квітень(платн)'!O13+'травень(платн)'!O13+'вересень(платн)'!O13</f>
        <v>0</v>
      </c>
      <c r="P13" s="54">
        <f>'лютий(платн)'!P10+'березень(платн)'!P13+'квітень(платн)'!P13+'травень(платн)'!P13+'вересень(платн)'!P13</f>
        <v>0</v>
      </c>
      <c r="Q13" s="6">
        <f t="shared" si="1"/>
        <v>0</v>
      </c>
      <c r="R13" s="38"/>
      <c r="S13" s="8"/>
    </row>
    <row r="14" spans="1:19" ht="15" hidden="1">
      <c r="A14" s="4">
        <v>5</v>
      </c>
      <c r="B14" s="62" t="s">
        <v>4</v>
      </c>
      <c r="C14" s="71">
        <f>('січень(платн)'!C11+'лютий(платн)'!C11+'березень(платн)'!C14+'квітень(платн)'!C14+'травень(платн)'!C14+'вересень(платн)'!C14)/6</f>
        <v>67.83333333333333</v>
      </c>
      <c r="D14" s="5">
        <f>'лютий(платн)'!D11+'березень(платн)'!D14+'квітень(платн)'!D14+'травень(платн)'!D14+'вересень(платн)'!D14+'січень(платн)'!D11</f>
        <v>5260</v>
      </c>
      <c r="E14" s="6">
        <f>'лютий(платн)'!E11+'березень(платн)'!E14+'квітень(платн)'!E14+'травень(платн)'!E14+'вересень(платн)'!E14+'січень(платн)'!E11</f>
        <v>49687.509999999995</v>
      </c>
      <c r="F14" s="28">
        <f>('лютий(платн)'!F11+'березень(платн)'!F14+'квітень(платн)'!F14+'травень(платн)'!F14+'вересень(платн)'!F14+'січень(платн)'!F11)/6</f>
        <v>46.666666666666664</v>
      </c>
      <c r="G14" s="28">
        <f>'лютий(платн)'!G11+'березень(платн)'!G14+'квітень(платн)'!G14+'травень(платн)'!G14+'вересень(платн)'!G14+'січень(платн)'!G11</f>
        <v>3760</v>
      </c>
      <c r="H14" s="6">
        <f>'лютий(платн)'!H11+'березень(платн)'!H14+'квітень(платн)'!H14+'травень(платн)'!H14+'вересень(платн)'!H14+'січень(платн)'!H11</f>
        <v>35475.689999999995</v>
      </c>
      <c r="I14" s="6">
        <f t="shared" si="0"/>
        <v>85163.19999999998</v>
      </c>
      <c r="J14" s="28">
        <f>('лютий(платн)'!J11+'березень(платн)'!J14+'квітень(платн)'!J14+'травень(платн)'!J14+'вересень(платн)'!J14)/5</f>
        <v>10.8</v>
      </c>
      <c r="K14" s="28">
        <f>'лютий(платн)'!K11+'березень(платн)'!K14+'квітень(платн)'!K14+'травень(платн)'!K14+'вересень(платн)'!K14</f>
        <v>400</v>
      </c>
      <c r="L14" s="35">
        <f>'лютий(платн)'!L11+'березень(платн)'!L14+'квітень(платн)'!L14+'травень(платн)'!L14+'вересень(платн)'!L14</f>
        <v>1342.23</v>
      </c>
      <c r="M14" s="4">
        <f>'лютий(платн)'!M11+'березень(платн)'!M14+'квітень(платн)'!M14+'травень(платн)'!M14+'вересень(платн)'!M14</f>
        <v>0</v>
      </c>
      <c r="N14" s="54">
        <f>'лютий(платн)'!N11+'березень(платн)'!N14+'квітень(платн)'!N14+'травень(платн)'!N14+'вересень(платн)'!N14</f>
        <v>0</v>
      </c>
      <c r="O14" s="61">
        <f>'лютий(платн)'!O11+'березень(платн)'!O14+'квітень(платн)'!O14+'травень(платн)'!O14+'вересень(платн)'!O14</f>
        <v>0</v>
      </c>
      <c r="P14" s="54">
        <f>'лютий(платн)'!P11+'березень(платн)'!P14+'квітень(платн)'!P14+'травень(платн)'!P14+'вересень(платн)'!P14</f>
        <v>0</v>
      </c>
      <c r="Q14" s="6">
        <f t="shared" si="1"/>
        <v>0</v>
      </c>
      <c r="R14" s="38"/>
      <c r="S14" s="8"/>
    </row>
    <row r="15" spans="1:19" ht="15" hidden="1">
      <c r="A15" s="4">
        <v>6</v>
      </c>
      <c r="B15" s="62" t="s">
        <v>5</v>
      </c>
      <c r="C15" s="71">
        <f>('лютий(платн)'!C12+'березень(платн)'!C15+'квітень(платн)'!C15+'травень(платн)'!C15+'вересень(платн)'!C15)/5</f>
        <v>138.2</v>
      </c>
      <c r="D15" s="5">
        <f>'лютий(платн)'!D12+'березень(платн)'!D15+'квітень(платн)'!D15+'травень(платн)'!D15+'вересень(платн)'!D15</f>
        <v>12744</v>
      </c>
      <c r="E15" s="6">
        <f>'лютий(платн)'!E12+'березень(платн)'!E15+'квітень(платн)'!E15+'травень(платн)'!E15+'вересень(платн)'!E15</f>
        <v>55924.369999999995</v>
      </c>
      <c r="F15" s="28">
        <f>('лютий(платн)'!F12+'березень(платн)'!F15+'квітень(платн)'!F15+'травень(платн)'!F15+'вересень(платн)'!F15)/5</f>
        <v>76.4</v>
      </c>
      <c r="G15" s="28">
        <f>'лютий(платн)'!G12+'березень(платн)'!G15+'квітень(платн)'!G15+'травень(платн)'!G15+'вересень(платн)'!G15</f>
        <v>7691</v>
      </c>
      <c r="H15" s="5">
        <f>'лютий(платн)'!H12+'березень(платн)'!H15+'квітень(платн)'!H15+'травень(платн)'!H15+'вересень(платн)'!H15</f>
        <v>61909.37</v>
      </c>
      <c r="I15" s="6">
        <f t="shared" si="0"/>
        <v>117833.73999999999</v>
      </c>
      <c r="J15" s="28">
        <f>('лютий(платн)'!J12+'березень(платн)'!J15+'квітень(платн)'!J15+'травень(платн)'!J15+'вересень(платн)'!J15)/5</f>
        <v>64</v>
      </c>
      <c r="K15" s="28">
        <f>'лютий(платн)'!K12+'березень(платн)'!K15+'квітень(платн)'!K15+'травень(платн)'!K15+'вересень(платн)'!K15</f>
        <v>5546</v>
      </c>
      <c r="L15" s="35">
        <f>'лютий(платн)'!L12+'березень(платн)'!L15+'квітень(платн)'!L15+'травень(платн)'!L15+'вересень(платн)'!L15</f>
        <v>20204.34</v>
      </c>
      <c r="M15" s="4">
        <f>'лютий(платн)'!M12+'березень(платн)'!M15+'квітень(платн)'!M15+'травень(платн)'!M15+'вересень(платн)'!M15</f>
        <v>0</v>
      </c>
      <c r="N15" s="54">
        <f>'лютий(платн)'!N12+'березень(платн)'!N15+'квітень(платн)'!N15+'травень(платн)'!N15+'вересень(платн)'!N15</f>
        <v>0</v>
      </c>
      <c r="O15" s="61">
        <f>'лютий(платн)'!O12+'березень(платн)'!O15+'квітень(платн)'!O15+'травень(платн)'!O15+'вересень(платн)'!O15</f>
        <v>0</v>
      </c>
      <c r="P15" s="54">
        <f>'лютий(платн)'!P12+'березень(платн)'!P15+'квітень(платн)'!P15+'травень(платн)'!P15+'вересень(платн)'!P15</f>
        <v>0</v>
      </c>
      <c r="Q15" s="6">
        <f t="shared" si="1"/>
        <v>0</v>
      </c>
      <c r="R15" s="38"/>
      <c r="S15" s="8"/>
    </row>
    <row r="16" spans="1:19" ht="15" hidden="1">
      <c r="A16" s="4">
        <v>7</v>
      </c>
      <c r="B16" s="62" t="s">
        <v>14</v>
      </c>
      <c r="C16" s="71">
        <f>('лютий(платн)'!C13+'березень(платн)'!C16+'квітень(платн)'!C16+'травень(платн)'!C16+'вересень(платн)'!C16)/5</f>
        <v>53.8</v>
      </c>
      <c r="D16" s="5">
        <f>'лютий(платн)'!D13+'березень(платн)'!D16+'квітень(платн)'!D16+'травень(платн)'!D16+'вересень(платн)'!D16</f>
        <v>5092</v>
      </c>
      <c r="E16" s="6">
        <f>'лютий(платн)'!E13+'березень(платн)'!E16+'квітень(платн)'!E16+'травень(платн)'!E16+'вересень(платн)'!E16</f>
        <v>32743.700000000004</v>
      </c>
      <c r="F16" s="28">
        <f>('лютий(платн)'!F13+'березень(платн)'!F16+'квітень(платн)'!F16+'травень(платн)'!F16+'вересень(платн)'!F16)/5</f>
        <v>42.8</v>
      </c>
      <c r="G16" s="28">
        <f>'лютий(платн)'!G13+'березень(платн)'!G16+'квітень(платн)'!G16+'травень(платн)'!G16+'вересень(платн)'!G16</f>
        <v>3849</v>
      </c>
      <c r="H16" s="5">
        <f>'лютий(платн)'!H13+'березень(платн)'!H16+'квітень(платн)'!H16+'травень(платн)'!H16+'вересень(платн)'!H16</f>
        <v>24815.09</v>
      </c>
      <c r="I16" s="6">
        <f t="shared" si="0"/>
        <v>57558.79000000001</v>
      </c>
      <c r="J16" s="28">
        <f>('лютий(платн)'!J13+'березень(платн)'!J16+'квітень(платн)'!J16+'травень(платн)'!J16+'вересень(платн)'!J16)/5</f>
        <v>9.2</v>
      </c>
      <c r="K16" s="28">
        <f>'лютий(платн)'!K13+'березень(платн)'!K16+'квітень(платн)'!K16+'травень(платн)'!K16+'вересень(платн)'!K16</f>
        <v>759</v>
      </c>
      <c r="L16" s="35">
        <f>'лютий(платн)'!L13+'березень(платн)'!L16+'квітень(платн)'!L16+'травень(платн)'!L16+'вересень(платн)'!L16</f>
        <v>2872.41</v>
      </c>
      <c r="M16" s="4">
        <f>'лютий(платн)'!M13+'березень(платн)'!M16+'квітень(платн)'!M16+'травень(платн)'!M16+'вересень(платн)'!M16</f>
        <v>0</v>
      </c>
      <c r="N16" s="54">
        <f>'лютий(платн)'!N13+'березень(платн)'!N16+'квітень(платн)'!N16+'травень(платн)'!N16+'вересень(платн)'!N16</f>
        <v>0</v>
      </c>
      <c r="O16" s="61">
        <f>'лютий(платн)'!O13+'березень(платн)'!O16+'квітень(платн)'!O16+'травень(платн)'!O16+'вересень(платн)'!O16</f>
        <v>0</v>
      </c>
      <c r="P16" s="54">
        <f>'лютий(платн)'!P13+'березень(платн)'!P16+'квітень(платн)'!P16+'травень(платн)'!P16+'вересень(платн)'!P16</f>
        <v>0</v>
      </c>
      <c r="Q16" s="6">
        <f t="shared" si="1"/>
        <v>0</v>
      </c>
      <c r="R16" s="38"/>
      <c r="S16" s="8"/>
    </row>
    <row r="17" spans="1:19" ht="15" hidden="1">
      <c r="A17" s="4">
        <v>8</v>
      </c>
      <c r="B17" s="63" t="s">
        <v>67</v>
      </c>
      <c r="C17" s="71">
        <f>('лютий(платн)'!C14+'березень(платн)'!C17+'квітень(платн)'!C17+'травень(платн)'!C17+'вересень(платн)'!C17)/5</f>
        <v>56.4</v>
      </c>
      <c r="D17" s="5">
        <f>'лютий(платн)'!D14+'березень(платн)'!D17+'квітень(платн)'!D17+'травень(платн)'!D17+'вересень(платн)'!D17</f>
        <v>4671</v>
      </c>
      <c r="E17" s="6">
        <f>'лютий(платн)'!E14+'березень(платн)'!E17+'квітень(платн)'!E17+'травень(платн)'!E17+'вересень(платн)'!E17</f>
        <v>30277.46</v>
      </c>
      <c r="F17" s="28">
        <f>('лютий(платн)'!F14+'березень(платн)'!F17+'квітень(платн)'!F17+'травень(платн)'!F17+'вересень(платн)'!F17)/5</f>
        <v>1</v>
      </c>
      <c r="G17" s="28">
        <f>'лютий(платн)'!G14+'березень(платн)'!G17+'квітень(платн)'!G17+'травень(платн)'!G17+'вересень(платн)'!G17</f>
        <v>28</v>
      </c>
      <c r="H17" s="5">
        <f>'лютий(платн)'!H14+'березень(платн)'!H17+'квітень(платн)'!H17+'травень(платн)'!H17+'вересень(платн)'!H17</f>
        <v>168.85999999999999</v>
      </c>
      <c r="I17" s="6">
        <f t="shared" si="0"/>
        <v>30446.32</v>
      </c>
      <c r="J17" s="28">
        <f>('лютий(платн)'!J14+'березень(платн)'!J17+'квітень(платн)'!J17+'травень(платн)'!J17+'вересень(платн)'!J17)/5</f>
        <v>0</v>
      </c>
      <c r="K17" s="28">
        <f>'лютий(платн)'!K14+'березень(платн)'!K17+'квітень(платн)'!K17+'травень(платн)'!K17+'вересень(платн)'!K17</f>
        <v>0</v>
      </c>
      <c r="L17" s="35">
        <f>'лютий(платн)'!L14+'березень(платн)'!L17+'квітень(платн)'!L17+'травень(платн)'!L17+'вересень(платн)'!L17</f>
        <v>0</v>
      </c>
      <c r="M17" s="4">
        <f>'лютий(платн)'!M14+'березень(платн)'!M17+'квітень(платн)'!M17+'травень(платн)'!M17+'вересень(платн)'!M17</f>
        <v>0</v>
      </c>
      <c r="N17" s="54">
        <f>'лютий(платн)'!N14+'березень(платн)'!N17+'квітень(платн)'!N17+'травень(платн)'!N17+'вересень(платн)'!N17</f>
        <v>0</v>
      </c>
      <c r="O17" s="61">
        <f>'лютий(платн)'!O14+'березень(платн)'!O17+'квітень(платн)'!O17+'травень(платн)'!O17+'вересень(платн)'!O17</f>
        <v>0</v>
      </c>
      <c r="P17" s="54">
        <f>'лютий(платн)'!P14+'березень(платн)'!P17+'квітень(платн)'!P17+'травень(платн)'!P17+'вересень(платн)'!P17</f>
        <v>0</v>
      </c>
      <c r="Q17" s="6">
        <f t="shared" si="1"/>
        <v>0</v>
      </c>
      <c r="R17" s="38"/>
      <c r="S17" s="8"/>
    </row>
    <row r="18" spans="1:19" ht="15" hidden="1">
      <c r="A18" s="4">
        <v>9</v>
      </c>
      <c r="B18" s="62" t="s">
        <v>68</v>
      </c>
      <c r="C18" s="71">
        <f>('лютий(платн)'!C15+'березень(платн)'!C18+'квітень(платн)'!C18+'травень(платн)'!C18+'вересень(платн)'!C18)/5</f>
        <v>33.8</v>
      </c>
      <c r="D18" s="5">
        <f>'лютий(платн)'!D15+'березень(платн)'!D18+'квітень(платн)'!D18+'травень(платн)'!D18+'вересень(платн)'!D18</f>
        <v>2248</v>
      </c>
      <c r="E18" s="6">
        <f>'лютий(платн)'!E15+'березень(платн)'!E18+'квітень(платн)'!E18+'травень(платн)'!E18+'вересень(платн)'!E18</f>
        <v>14401.130000000001</v>
      </c>
      <c r="F18" s="28">
        <f>('лютий(платн)'!F15+'березень(платн)'!F18+'квітень(платн)'!F18+'травень(платн)'!F18+'вересень(платн)'!F18)/5</f>
        <v>21.2</v>
      </c>
      <c r="G18" s="28">
        <f>'лютий(платн)'!G15+'березень(платн)'!G18+'квітень(платн)'!G18+'травень(платн)'!G18+'вересень(платн)'!G18</f>
        <v>1763</v>
      </c>
      <c r="H18" s="5">
        <f>'лютий(платн)'!H15+'березень(платн)'!H18+'квітень(платн)'!H18+'травень(платн)'!H18+'вересень(платн)'!H18</f>
        <v>10086.02</v>
      </c>
      <c r="I18" s="6">
        <f t="shared" si="0"/>
        <v>24487.15</v>
      </c>
      <c r="J18" s="28">
        <f>('лютий(платн)'!J15+'березень(платн)'!J18+'квітень(платн)'!J18+'травень(платн)'!J18+'вересень(платн)'!J18)/5</f>
        <v>12</v>
      </c>
      <c r="K18" s="28">
        <f>'лютий(платн)'!K15+'березень(платн)'!K18+'квітень(платн)'!K18+'травень(платн)'!K18+'вересень(платн)'!K18</f>
        <v>406</v>
      </c>
      <c r="L18" s="35">
        <f>'лютий(платн)'!L15+'березень(платн)'!L18+'квітень(платн)'!L18+'травень(платн)'!L18+'вересень(платн)'!L18</f>
        <v>1584.18</v>
      </c>
      <c r="M18" s="4">
        <f>'лютий(платн)'!M15+'березень(платн)'!M18+'квітень(платн)'!M18+'травень(платн)'!M18+'вересень(платн)'!M18</f>
        <v>0</v>
      </c>
      <c r="N18" s="54">
        <f>'лютий(платн)'!N15+'березень(платн)'!N18+'квітень(платн)'!N18+'травень(платн)'!N18+'вересень(платн)'!N18</f>
        <v>0</v>
      </c>
      <c r="O18" s="61">
        <f>'лютий(платн)'!O15+'березень(платн)'!O18+'квітень(платн)'!O18+'травень(платн)'!O18+'вересень(платн)'!O18</f>
        <v>0</v>
      </c>
      <c r="P18" s="54">
        <f>'лютий(платн)'!P15+'березень(платн)'!P18+'квітень(платн)'!P18+'травень(платн)'!P18+'вересень(платн)'!P18</f>
        <v>0</v>
      </c>
      <c r="Q18" s="6">
        <f t="shared" si="1"/>
        <v>0</v>
      </c>
      <c r="R18" s="38"/>
      <c r="S18" s="8"/>
    </row>
    <row r="19" spans="1:19" ht="15" hidden="1">
      <c r="A19" s="4">
        <v>10</v>
      </c>
      <c r="B19" s="63" t="s">
        <v>6</v>
      </c>
      <c r="C19" s="71">
        <f>('лютий(платн)'!C16+'березень(платн)'!C19+'квітень(платн)'!C19+'травень(платн)'!C19+'вересень(платн)'!C19)/5</f>
        <v>33.4</v>
      </c>
      <c r="D19" s="5">
        <f>'лютий(платн)'!D16+'березень(платн)'!D19+'квітень(платн)'!D19+'травень(платн)'!D19+'вересень(платн)'!D19</f>
        <v>2839</v>
      </c>
      <c r="E19" s="6">
        <f>'лютий(платн)'!E16+'березень(платн)'!E19+'квітень(платн)'!E19+'травень(платн)'!E19+'вересень(платн)'!E19</f>
        <v>19609.67</v>
      </c>
      <c r="F19" s="28">
        <f>('лютий(платн)'!F16+'березень(платн)'!F19+'квітень(платн)'!F19+'травень(платн)'!F19+'вересень(платн)'!F19)/5</f>
        <v>13</v>
      </c>
      <c r="G19" s="28">
        <f>'лютий(платн)'!G16+'березень(платн)'!G19+'квітень(платн)'!G19+'травень(платн)'!G19+'вересень(платн)'!G19</f>
        <v>1103</v>
      </c>
      <c r="H19" s="5">
        <f>'лютий(платн)'!H16+'березень(платн)'!H19+'квітень(платн)'!H19+'травень(платн)'!H19+'вересень(платн)'!H19</f>
        <v>7713.369999999999</v>
      </c>
      <c r="I19" s="6">
        <f t="shared" si="0"/>
        <v>27323.039999999997</v>
      </c>
      <c r="J19" s="28">
        <f>('лютий(платн)'!J16+'березень(платн)'!J19+'квітень(платн)'!J19+'травень(платн)'!J19+'вересень(платн)'!J19)/5</f>
        <v>23.8</v>
      </c>
      <c r="K19" s="28">
        <f>'лютий(платн)'!K16+'березень(платн)'!K19+'квітень(платн)'!K19+'травень(платн)'!K19+'вересень(платн)'!K19</f>
        <v>1667</v>
      </c>
      <c r="L19" s="35">
        <f>'лютий(платн)'!L16+'березень(платн)'!L19+'квітень(платн)'!L19+'травень(платн)'!L19+'вересень(платн)'!L19</f>
        <v>5756.749999999999</v>
      </c>
      <c r="M19" s="4">
        <f>'лютий(платн)'!M16+'березень(платн)'!M19+'квітень(платн)'!M19+'травень(платн)'!M19+'вересень(платн)'!M19</f>
        <v>250</v>
      </c>
      <c r="N19" s="54">
        <f>'лютий(платн)'!N16+'березень(платн)'!N19+'квітень(платн)'!N19+'травень(платн)'!N19+'вересень(платн)'!N19</f>
        <v>380.86</v>
      </c>
      <c r="O19" s="61">
        <f>'лютий(платн)'!O16+'березень(платн)'!O19+'квітень(платн)'!O19+'травень(платн)'!O19+'вересень(платн)'!O19</f>
        <v>400</v>
      </c>
      <c r="P19" s="54">
        <f>'лютий(платн)'!P16+'березень(платн)'!P19+'квітень(платн)'!P19+'травень(платн)'!P19+'вересень(платн)'!P19</f>
        <v>1142.68</v>
      </c>
      <c r="Q19" s="6">
        <f t="shared" si="1"/>
        <v>1523.54</v>
      </c>
      <c r="R19" s="38"/>
      <c r="S19" s="8"/>
    </row>
    <row r="20" spans="1:19" ht="15" hidden="1">
      <c r="A20" s="4">
        <v>11</v>
      </c>
      <c r="B20" s="62" t="s">
        <v>7</v>
      </c>
      <c r="C20" s="71">
        <f>('лютий(платн)'!C17+'березень(платн)'!C20+'квітень(платн)'!C20+'травень(платн)'!C20+'вересень(платн)'!C20)/5</f>
        <v>147</v>
      </c>
      <c r="D20" s="5">
        <f>'лютий(платн)'!D17+'березень(платн)'!D20+'квітень(платн)'!D20+'травень(платн)'!D20+'вересень(платн)'!D20</f>
        <v>13338</v>
      </c>
      <c r="E20" s="6">
        <f>'лютий(платн)'!E17+'березень(платн)'!E20+'квітень(платн)'!E20+'травень(платн)'!E20+'вересень(платн)'!E20</f>
        <v>89089.04999999999</v>
      </c>
      <c r="F20" s="28">
        <f>('лютий(платн)'!F17+'березень(платн)'!F20+'квітень(платн)'!F20+'травень(платн)'!F20+'вересень(платн)'!F20)/5</f>
        <v>11.2</v>
      </c>
      <c r="G20" s="28">
        <f>'лютий(платн)'!G17+'березень(платн)'!G20+'квітень(платн)'!G20+'травень(платн)'!G20+'вересень(платн)'!G20</f>
        <v>983</v>
      </c>
      <c r="H20" s="5">
        <f>'лютий(платн)'!H17+'березень(платн)'!H20+'квітень(платн)'!H20+'травень(платн)'!H20+'вересень(платн)'!H20</f>
        <v>7011.58</v>
      </c>
      <c r="I20" s="6">
        <f t="shared" si="0"/>
        <v>96100.62999999999</v>
      </c>
      <c r="J20" s="28">
        <f>('лютий(платн)'!J17+'березень(платн)'!J20+'квітень(платн)'!J20+'травень(платн)'!J20+'вересень(платн)'!J20)/5</f>
        <v>22.4</v>
      </c>
      <c r="K20" s="28">
        <f>'лютий(платн)'!K17+'березень(платн)'!K20+'квітень(платн)'!K20+'травень(платн)'!K20+'вересень(платн)'!K20</f>
        <v>1997</v>
      </c>
      <c r="L20" s="35">
        <f>'лютий(платн)'!L17+'березень(платн)'!L20+'квітень(платн)'!L20+'травень(платн)'!L20+'вересень(платн)'!L20</f>
        <v>7383.3</v>
      </c>
      <c r="M20" s="4">
        <f>'лютий(платн)'!M17+'березень(платн)'!M20+'квітень(платн)'!M20+'травень(платн)'!M20+'вересень(платн)'!M20</f>
        <v>1200</v>
      </c>
      <c r="N20" s="54">
        <f>'лютий(платн)'!N17+'березень(платн)'!N20+'квітень(платн)'!N20+'травень(платн)'!N20+'вересень(платн)'!N20</f>
        <v>1720.06</v>
      </c>
      <c r="O20" s="61">
        <f>'лютий(платн)'!O17+'березень(платн)'!O20+'квітень(платн)'!O20+'травень(платн)'!O20+'вересень(платн)'!O20</f>
        <v>0</v>
      </c>
      <c r="P20" s="54">
        <f>'лютий(платн)'!P17+'березень(платн)'!P20+'квітень(платн)'!P20+'травень(платн)'!P20+'вересень(платн)'!P20</f>
        <v>0</v>
      </c>
      <c r="Q20" s="6">
        <f t="shared" si="1"/>
        <v>1720.06</v>
      </c>
      <c r="R20" s="38"/>
      <c r="S20" s="8"/>
    </row>
    <row r="21" spans="1:19" ht="15" hidden="1">
      <c r="A21" s="4">
        <v>12</v>
      </c>
      <c r="B21" s="62" t="s">
        <v>13</v>
      </c>
      <c r="C21" s="71">
        <f>('лютий(платн)'!C18+'березень(платн)'!C21+'квітень(платн)'!C21+'травень(платн)'!C21+'вересень(платн)'!C21)/5</f>
        <v>37.8</v>
      </c>
      <c r="D21" s="5">
        <f>'лютий(платн)'!D18+'березень(платн)'!D21+'квітень(платн)'!D21+'травень(платн)'!D21+'вересень(платн)'!D21</f>
        <v>3224</v>
      </c>
      <c r="E21" s="6">
        <f>'лютий(платн)'!E18+'березень(платн)'!E21+'квітень(платн)'!E21+'травень(платн)'!E21+'вересень(платн)'!E21</f>
        <v>21418.63</v>
      </c>
      <c r="F21" s="28">
        <f>('лютий(платн)'!F18+'березень(платн)'!F21+'квітень(платн)'!F21+'травень(платн)'!F21+'вересень(платн)'!F21)/5</f>
        <v>2</v>
      </c>
      <c r="G21" s="28">
        <f>'лютий(платн)'!G18+'березень(платн)'!G21+'квітень(платн)'!G21+'травень(платн)'!G21+'вересень(платн)'!G21</f>
        <v>100</v>
      </c>
      <c r="H21" s="5">
        <f>'лютий(платн)'!H18+'березень(платн)'!H21+'квітень(платн)'!H21+'травень(платн)'!H21+'вересень(платн)'!H21</f>
        <v>767.62</v>
      </c>
      <c r="I21" s="6">
        <f t="shared" si="0"/>
        <v>22186.25</v>
      </c>
      <c r="J21" s="28">
        <f>('лютий(платн)'!J18+'березень(платн)'!J21+'квітень(платн)'!J21+'травень(платн)'!J21+'вересень(платн)'!J21)/5</f>
        <v>0</v>
      </c>
      <c r="K21" s="28">
        <f>'лютий(платн)'!K18+'березень(платн)'!K21+'квітень(платн)'!K21+'травень(платн)'!K21+'вересень(платн)'!K21</f>
        <v>0</v>
      </c>
      <c r="L21" s="35">
        <f>'лютий(платн)'!L18+'березень(платн)'!L21+'квітень(платн)'!L21+'травень(платн)'!L21+'вересень(платн)'!L21</f>
        <v>0</v>
      </c>
      <c r="M21" s="4">
        <f>'лютий(платн)'!M18+'березень(платн)'!M21+'квітень(платн)'!M21+'травень(платн)'!M21+'вересень(платн)'!M21</f>
        <v>0</v>
      </c>
      <c r="N21" s="54">
        <f>'лютий(платн)'!N18+'березень(платн)'!N21+'квітень(платн)'!N21+'травень(платн)'!N21+'вересень(платн)'!N21</f>
        <v>0</v>
      </c>
      <c r="O21" s="61">
        <f>'лютий(платн)'!O18+'березень(платн)'!O21+'квітень(платн)'!O21+'травень(платн)'!O21+'вересень(платн)'!O21</f>
        <v>0</v>
      </c>
      <c r="P21" s="54">
        <f>'лютий(платн)'!P18+'березень(платн)'!P21+'квітень(платн)'!P21+'травень(платн)'!P21+'вересень(платн)'!P21</f>
        <v>0</v>
      </c>
      <c r="Q21" s="6">
        <f t="shared" si="1"/>
        <v>0</v>
      </c>
      <c r="R21" s="38"/>
      <c r="S21" s="8"/>
    </row>
    <row r="22" spans="1:19" ht="15" hidden="1">
      <c r="A22" s="4">
        <v>13</v>
      </c>
      <c r="B22" s="62" t="s">
        <v>49</v>
      </c>
      <c r="C22" s="71">
        <f>('лютий(платн)'!C19+'березень(платн)'!C22+'квітень(платн)'!C22+'травень(платн)'!C22+'вересень(платн)'!C22)/5</f>
        <v>76.4</v>
      </c>
      <c r="D22" s="5">
        <f>'лютий(платн)'!D19+'березень(платн)'!D22+'квітень(платн)'!D22+'травень(платн)'!D22+'вересень(платн)'!D22</f>
        <v>6294</v>
      </c>
      <c r="E22" s="6">
        <f>'лютий(платн)'!E19+'березень(платн)'!E22+'квітень(платн)'!E22+'травень(платн)'!E22+'вересень(платн)'!E22</f>
        <v>42744.990000000005</v>
      </c>
      <c r="F22" s="28">
        <f>('лютий(платн)'!F19+'березень(платн)'!F22+'квітень(платн)'!F22+'травень(платн)'!F22+'вересень(платн)'!F22)/5</f>
        <v>39</v>
      </c>
      <c r="G22" s="28">
        <f>'лютий(платн)'!G19+'березень(платн)'!G22+'квітень(платн)'!G22+'травень(платн)'!G22+'вересень(платн)'!G22</f>
        <v>2329</v>
      </c>
      <c r="H22" s="5">
        <f>'лютий(платн)'!H19+'березень(платн)'!H22+'квітень(платн)'!H22+'травень(платн)'!H22+'вересень(платн)'!H22</f>
        <v>17661.83</v>
      </c>
      <c r="I22" s="6">
        <f t="shared" si="0"/>
        <v>60406.82000000001</v>
      </c>
      <c r="J22" s="28">
        <f>('лютий(платн)'!J19+'березень(платн)'!J22+'квітень(платн)'!J22+'травень(платн)'!J22+'вересень(платн)'!J22)/5</f>
        <v>31</v>
      </c>
      <c r="K22" s="28">
        <f>'лютий(платн)'!K19+'березень(платн)'!K22+'квітень(платн)'!K22+'травень(платн)'!K22+'вересень(платн)'!K22</f>
        <v>2388</v>
      </c>
      <c r="L22" s="35">
        <f>'лютий(платн)'!L19+'березень(платн)'!L22+'квітень(платн)'!L22+'травень(платн)'!L22+'вересень(платн)'!L22</f>
        <v>9447.560000000001</v>
      </c>
      <c r="M22" s="4">
        <f>'лютий(платн)'!M19+'березень(платн)'!M22+'квітень(платн)'!M22+'травень(платн)'!M22+'вересень(платн)'!M22</f>
        <v>0</v>
      </c>
      <c r="N22" s="54">
        <f>'лютий(платн)'!N19+'березень(платн)'!N22+'квітень(платн)'!N22+'травень(платн)'!N22+'вересень(платн)'!N22</f>
        <v>0</v>
      </c>
      <c r="O22" s="61">
        <f>'лютий(платн)'!O19+'березень(платн)'!O22+'квітень(платн)'!O22+'травень(платн)'!O22+'вересень(платн)'!O22</f>
        <v>0</v>
      </c>
      <c r="P22" s="54">
        <f>'лютий(платн)'!P19+'березень(платн)'!P22+'квітень(платн)'!P22+'травень(платн)'!P22+'вересень(платн)'!P22</f>
        <v>0</v>
      </c>
      <c r="Q22" s="6">
        <f t="shared" si="1"/>
        <v>0</v>
      </c>
      <c r="R22" s="38"/>
      <c r="S22" s="8"/>
    </row>
    <row r="23" spans="1:19" ht="15" hidden="1">
      <c r="A23" s="4">
        <v>14</v>
      </c>
      <c r="B23" s="62" t="s">
        <v>8</v>
      </c>
      <c r="C23" s="71">
        <f>('лютий(платн)'!C20+'березень(платн)'!C23+'квітень(платн)'!C23+'травень(платн)'!C23+'вересень(платн)'!C23)/5</f>
        <v>50.6</v>
      </c>
      <c r="D23" s="5">
        <f>'лютий(платн)'!D20+'березень(платн)'!D23+'квітень(платн)'!D23+'травень(платн)'!D23+'вересень(платн)'!D23</f>
        <v>3667</v>
      </c>
      <c r="E23" s="6">
        <f>'лютий(платн)'!E20+'березень(платн)'!E23+'квітень(платн)'!E23+'травень(платн)'!E23+'вересень(платн)'!E23</f>
        <v>22872.030000000002</v>
      </c>
      <c r="F23" s="28">
        <f>('лютий(платн)'!F20+'березень(платн)'!F23+'квітень(платн)'!F23+'травень(платн)'!F23+'вересень(платн)'!F23)/5</f>
        <v>16.8</v>
      </c>
      <c r="G23" s="28">
        <f>'лютий(платн)'!G20+'березень(платн)'!G23+'квітень(платн)'!G23+'травень(платн)'!G23+'вересень(платн)'!G23</f>
        <v>1265</v>
      </c>
      <c r="H23" s="5">
        <f>'лютий(платн)'!H20+'березень(платн)'!H23+'квітень(платн)'!H23+'травень(платн)'!H23+'вересень(платн)'!H23</f>
        <v>7894.95</v>
      </c>
      <c r="I23" s="6">
        <f t="shared" si="0"/>
        <v>30766.980000000003</v>
      </c>
      <c r="J23" s="28">
        <f>('лютий(платн)'!J20+'березень(платн)'!J23+'квітень(платн)'!J23+'травень(платн)'!J23+'вересень(платн)'!J23)/5</f>
        <v>14.4</v>
      </c>
      <c r="K23" s="28">
        <f>'лютий(платн)'!K20+'березень(платн)'!K23+'квітень(платн)'!K23+'травень(платн)'!K23+'вересень(платн)'!K23</f>
        <v>809</v>
      </c>
      <c r="L23" s="35">
        <f>'лютий(платн)'!L20+'березень(платн)'!L23+'квітень(платн)'!L23+'травень(платн)'!L23+'вересень(платн)'!L23</f>
        <v>3169.25</v>
      </c>
      <c r="M23" s="4">
        <f>'лютий(платн)'!M20+'березень(платн)'!M23+'квітень(платн)'!M23+'травень(платн)'!M23+'вересень(платн)'!M23</f>
        <v>0</v>
      </c>
      <c r="N23" s="54">
        <f>'лютий(платн)'!N20+'березень(платн)'!N23+'квітень(платн)'!N23+'травень(платн)'!N23+'вересень(платн)'!N23</f>
        <v>0</v>
      </c>
      <c r="O23" s="61">
        <f>'лютий(платн)'!O20+'березень(платн)'!O23+'квітень(платн)'!O23+'травень(платн)'!O23+'вересень(платн)'!O23</f>
        <v>0</v>
      </c>
      <c r="P23" s="54">
        <f>'лютий(платн)'!P20+'березень(платн)'!P23+'квітень(платн)'!P23+'травень(платн)'!P23+'вересень(платн)'!P23</f>
        <v>0</v>
      </c>
      <c r="Q23" s="6">
        <f t="shared" si="1"/>
        <v>0</v>
      </c>
      <c r="R23" s="38"/>
      <c r="S23" s="8"/>
    </row>
    <row r="24" spans="1:19" ht="15" hidden="1">
      <c r="A24" s="4">
        <v>15</v>
      </c>
      <c r="B24" s="62" t="s">
        <v>15</v>
      </c>
      <c r="C24" s="71">
        <f>('лютий(платн)'!C21+'березень(платн)'!C24+'квітень(платн)'!C24+'травень(платн)'!C24+'вересень(платн)'!C24)/5</f>
        <v>10.8</v>
      </c>
      <c r="D24" s="5">
        <f>'лютий(платн)'!D21+'березень(платн)'!D24+'квітень(платн)'!D24+'травень(платн)'!D24+'вересень(платн)'!D24</f>
        <v>878</v>
      </c>
      <c r="E24" s="6">
        <f>'лютий(платн)'!E21+'березень(платн)'!E24+'квітень(платн)'!E24+'травень(платн)'!E24+'вересень(платн)'!E24</f>
        <v>5338.41</v>
      </c>
      <c r="F24" s="28">
        <f>('лютий(платн)'!F21+'березень(платн)'!F24+'квітень(платн)'!F24+'травень(платн)'!F24+'вересень(платн)'!F24)/5</f>
        <v>0</v>
      </c>
      <c r="G24" s="28">
        <f>'лютий(платн)'!G21+'березень(платн)'!G24+'квітень(платн)'!G24+'травень(платн)'!G24+'вересень(платн)'!G24</f>
        <v>0</v>
      </c>
      <c r="H24" s="5">
        <f>'лютий(платн)'!H21+'березень(платн)'!H24+'квітень(платн)'!H24+'травень(платн)'!H24+'вересень(платн)'!H24</f>
        <v>0</v>
      </c>
      <c r="I24" s="6">
        <f t="shared" si="0"/>
        <v>5338.41</v>
      </c>
      <c r="J24" s="28">
        <f>('лютий(платн)'!J21+'березень(платн)'!J24+'квітень(платн)'!J24+'травень(платн)'!J24+'вересень(платн)'!J24)/5</f>
        <v>0</v>
      </c>
      <c r="K24" s="28">
        <f>'лютий(платн)'!K21+'березень(платн)'!K24+'квітень(платн)'!K24+'травень(платн)'!K24+'вересень(платн)'!K24</f>
        <v>0</v>
      </c>
      <c r="L24" s="35">
        <f>'лютий(платн)'!L21+'березень(платн)'!L24+'квітень(платн)'!L24+'травень(платн)'!L24+'вересень(платн)'!L24</f>
        <v>0</v>
      </c>
      <c r="M24" s="4">
        <f>'лютий(платн)'!M21+'березень(платн)'!M24+'квітень(платн)'!M24+'травень(платн)'!M24+'вересень(платн)'!M24</f>
        <v>1450</v>
      </c>
      <c r="N24" s="54">
        <f>'лютий(платн)'!N21+'березень(платн)'!N24+'квітень(платн)'!N24+'травень(платн)'!N24+'вересень(платн)'!N24</f>
        <v>1936.17</v>
      </c>
      <c r="O24" s="61">
        <f>'лютий(платн)'!O21+'березень(платн)'!O24+'квітень(платн)'!O24+'травень(платн)'!O24+'вересень(платн)'!O24</f>
        <v>650</v>
      </c>
      <c r="P24" s="54">
        <f>'лютий(платн)'!P21+'березень(платн)'!P24+'квітень(платн)'!P24+'травень(платн)'!P24+'вересень(платн)'!P24</f>
        <v>2397.88</v>
      </c>
      <c r="Q24" s="6">
        <f t="shared" si="1"/>
        <v>4334.05</v>
      </c>
      <c r="R24" s="38"/>
      <c r="S24" s="10"/>
    </row>
    <row r="25" spans="1:19" ht="15" hidden="1">
      <c r="A25" s="4">
        <v>16</v>
      </c>
      <c r="B25" s="62" t="s">
        <v>16</v>
      </c>
      <c r="C25" s="71">
        <f>('лютий(платн)'!C22+'березень(платн)'!C25+'квітень(платн)'!C25+'травень(платн)'!C25+'вересень(платн)'!C25)/5</f>
        <v>67.2</v>
      </c>
      <c r="D25" s="5">
        <f>'лютий(платн)'!D22+'березень(платн)'!D25+'квітень(платн)'!D25+'травень(платн)'!D25+'вересень(платн)'!D25</f>
        <v>6854</v>
      </c>
      <c r="E25" s="6">
        <f>'лютий(платн)'!E22+'березень(платн)'!E25+'квітень(платн)'!E25+'травень(платн)'!E25+'вересень(платн)'!E25</f>
        <v>57665.59999999999</v>
      </c>
      <c r="F25" s="28">
        <f>('лютий(платн)'!F22+'березень(платн)'!F25+'квітень(платн)'!F25+'травень(платн)'!F25+'вересень(платн)'!F25)/5</f>
        <v>64.2</v>
      </c>
      <c r="G25" s="28">
        <f>'лютий(платн)'!G22+'березень(платн)'!G25+'квітень(платн)'!G25+'травень(платн)'!G25+'вересень(платн)'!G25</f>
        <v>5869</v>
      </c>
      <c r="H25" s="5">
        <f>'лютий(платн)'!H22+'березень(платн)'!H25+'квітень(платн)'!H25+'травень(платн)'!H25+'вересень(платн)'!H25</f>
        <v>45051.15</v>
      </c>
      <c r="I25" s="6">
        <f t="shared" si="0"/>
        <v>102716.75</v>
      </c>
      <c r="J25" s="28">
        <f>('лютий(платн)'!J22+'березень(платн)'!J25+'квітень(платн)'!J25+'травень(платн)'!J25+'вересень(платн)'!J25)/5</f>
        <v>0</v>
      </c>
      <c r="K25" s="28">
        <f>'лютий(платн)'!K22+'березень(платн)'!K25+'квітень(платн)'!K25+'травень(платн)'!K25+'вересень(платн)'!K25</f>
        <v>0</v>
      </c>
      <c r="L25" s="35">
        <f>'лютий(платн)'!L22+'березень(платн)'!L25+'квітень(платн)'!L25+'травень(платн)'!L25+'вересень(платн)'!L25</f>
        <v>0</v>
      </c>
      <c r="M25" s="4">
        <f>'лютий(платн)'!M22+'березень(платн)'!M25+'квітень(платн)'!M25+'травень(платн)'!M25+'вересень(платн)'!M25</f>
        <v>0</v>
      </c>
      <c r="N25" s="54">
        <f>'лютий(платн)'!N22+'березень(платн)'!N25+'квітень(платн)'!N25+'травень(платн)'!N25+'вересень(платн)'!N25</f>
        <v>0</v>
      </c>
      <c r="O25" s="61">
        <f>'лютий(платн)'!O22+'березень(платн)'!O25+'квітень(платн)'!O25+'травень(платн)'!O25+'вересень(платн)'!O25</f>
        <v>0</v>
      </c>
      <c r="P25" s="54">
        <f>'лютий(платн)'!P22+'березень(платн)'!P25+'квітень(платн)'!P25+'травень(платн)'!P25+'вересень(платн)'!P25</f>
        <v>0</v>
      </c>
      <c r="Q25" s="6">
        <f t="shared" si="1"/>
        <v>0</v>
      </c>
      <c r="R25" s="38"/>
      <c r="S25" s="8"/>
    </row>
    <row r="26" spans="1:19" ht="15" hidden="1">
      <c r="A26" s="4">
        <v>17</v>
      </c>
      <c r="B26" s="62" t="s">
        <v>9</v>
      </c>
      <c r="C26" s="71">
        <f>('лютий(платн)'!C23+'березень(платн)'!C26+'квітень(платн)'!C26+'травень(платн)'!C26+'вересень(платн)'!C26)/5</f>
        <v>27.2</v>
      </c>
      <c r="D26" s="5">
        <f>'лютий(платн)'!D23+'березень(платн)'!D26+'квітень(платн)'!D26+'травень(платн)'!D26+'вересень(платн)'!D26</f>
        <v>1646</v>
      </c>
      <c r="E26" s="6">
        <f>'лютий(платн)'!E23+'березень(платн)'!E26+'квітень(платн)'!E26+'травень(платн)'!E26+'вересень(платн)'!E26</f>
        <v>10112.550000000001</v>
      </c>
      <c r="F26" s="28">
        <f>('лютий(платн)'!F23+'березень(платн)'!F26+'квітень(платн)'!F26+'травень(платн)'!F26+'вересень(платн)'!F26)/5</f>
        <v>0</v>
      </c>
      <c r="G26" s="28">
        <f>'лютий(платн)'!G23+'березень(платн)'!G26+'квітень(платн)'!G26+'травень(платн)'!G26+'вересень(платн)'!G26</f>
        <v>0</v>
      </c>
      <c r="H26" s="5">
        <f>'лютий(платн)'!H23+'березень(платн)'!H26+'квітень(платн)'!H26+'травень(платн)'!H26+'вересень(платн)'!H26</f>
        <v>0</v>
      </c>
      <c r="I26" s="6">
        <f t="shared" si="0"/>
        <v>10112.550000000001</v>
      </c>
      <c r="J26" s="28">
        <f>('лютий(платн)'!J23+'березень(платн)'!J26+'квітень(платн)'!J26+'травень(платн)'!J26+'вересень(платн)'!J26)/5</f>
        <v>0</v>
      </c>
      <c r="K26" s="28">
        <f>'лютий(платн)'!K23+'березень(платн)'!K26+'квітень(платн)'!K26+'травень(платн)'!K26+'вересень(платн)'!K26</f>
        <v>0</v>
      </c>
      <c r="L26" s="35">
        <f>'лютий(платн)'!L23+'березень(платн)'!L26+'квітень(платн)'!L26+'травень(платн)'!L26+'вересень(платн)'!L26</f>
        <v>0</v>
      </c>
      <c r="M26" s="4">
        <f>'лютий(платн)'!M23+'березень(платн)'!M26+'квітень(платн)'!M26+'травень(платн)'!M26+'вересень(платн)'!M26</f>
        <v>0</v>
      </c>
      <c r="N26" s="54">
        <f>'лютий(платн)'!N23+'березень(платн)'!N26+'квітень(платн)'!N26+'травень(платн)'!N26+'вересень(платн)'!N26</f>
        <v>0</v>
      </c>
      <c r="O26" s="61">
        <f>'лютий(платн)'!O23+'березень(платн)'!O26+'квітень(платн)'!O26+'травень(платн)'!O26+'вересень(платн)'!O26</f>
        <v>0</v>
      </c>
      <c r="P26" s="54">
        <f>'лютий(платн)'!P23+'березень(платн)'!P26+'квітень(платн)'!P26+'травень(платн)'!P26+'вересень(платн)'!P26</f>
        <v>0</v>
      </c>
      <c r="Q26" s="6">
        <f t="shared" si="1"/>
        <v>0</v>
      </c>
      <c r="R26" s="38"/>
      <c r="S26" s="8"/>
    </row>
    <row r="27" spans="1:19" ht="15" hidden="1">
      <c r="A27" s="4">
        <v>18</v>
      </c>
      <c r="B27" s="63" t="s">
        <v>10</v>
      </c>
      <c r="C27" s="71">
        <f>('лютий(платн)'!C24+'березень(платн)'!C27+'квітень(платн)'!C27+'травень(платн)'!C27+'вересень(платн)'!C27)/5</f>
        <v>95.8</v>
      </c>
      <c r="D27" s="5">
        <f>'лютий(платн)'!D24+'березень(платн)'!D27+'квітень(платн)'!D27+'травень(платн)'!D27+'вересень(платн)'!D27</f>
        <v>8638</v>
      </c>
      <c r="E27" s="6">
        <f>'лютий(платн)'!E24+'березень(платн)'!E27+'квітень(платн)'!E27+'травень(платн)'!E27+'вересень(платн)'!E27</f>
        <v>56640.86</v>
      </c>
      <c r="F27" s="28">
        <f>('лютий(платн)'!F24+'березень(платн)'!F27+'квітень(платн)'!F27+'травень(платн)'!F27+'вересень(платн)'!F27)/5</f>
        <v>107.2</v>
      </c>
      <c r="G27" s="28">
        <f>'лютий(платн)'!G24+'березень(платн)'!G27+'квітень(платн)'!G27+'травень(платн)'!G27+'вересень(платн)'!G27</f>
        <v>10290</v>
      </c>
      <c r="H27" s="5">
        <f>'лютий(платн)'!H24+'березень(платн)'!H27+'квітень(платн)'!H27+'травень(платн)'!H27+'вересень(платн)'!H27</f>
        <v>67528.85</v>
      </c>
      <c r="I27" s="6">
        <f t="shared" si="0"/>
        <v>124169.71</v>
      </c>
      <c r="J27" s="28">
        <f>('лютий(платн)'!J24+'березень(платн)'!J27+'квітень(платн)'!J27+'травень(платн)'!J27+'вересень(платн)'!J27)/5</f>
        <v>11.4</v>
      </c>
      <c r="K27" s="28">
        <f>'лютий(платн)'!K24+'березень(платн)'!K27+'квітень(платн)'!K27+'травень(платн)'!K27+'вересень(платн)'!K27</f>
        <v>654</v>
      </c>
      <c r="L27" s="35">
        <f>'лютий(платн)'!L24+'березень(платн)'!L27+'квітень(платн)'!L27+'травень(платн)'!L27+'вересень(платн)'!L27</f>
        <v>2505.3199999999997</v>
      </c>
      <c r="M27" s="4">
        <f>'лютий(платн)'!M24+'березень(платн)'!M27+'квітень(платн)'!M27+'травень(платн)'!M27+'вересень(платн)'!M27</f>
        <v>0</v>
      </c>
      <c r="N27" s="54">
        <f>'лютий(платн)'!N24+'березень(платн)'!N27+'квітень(платн)'!N27+'травень(платн)'!N27+'вересень(платн)'!N27</f>
        <v>0</v>
      </c>
      <c r="O27" s="61">
        <f>'лютий(платн)'!O24+'березень(платн)'!O27+'квітень(платн)'!O27+'травень(платн)'!O27+'вересень(платн)'!O27</f>
        <v>0</v>
      </c>
      <c r="P27" s="54">
        <f>'лютий(платн)'!P24+'березень(платн)'!P27+'квітень(платн)'!P27+'травень(платн)'!P27+'вересень(платн)'!P27</f>
        <v>0</v>
      </c>
      <c r="Q27" s="6">
        <f t="shared" si="1"/>
        <v>0</v>
      </c>
      <c r="R27" s="38"/>
      <c r="S27" s="8"/>
    </row>
    <row r="28" spans="1:19" ht="15" hidden="1">
      <c r="A28" s="4">
        <v>19</v>
      </c>
      <c r="B28" s="62" t="s">
        <v>11</v>
      </c>
      <c r="C28" s="71">
        <f>('лютий(платн)'!C25+'березень(платн)'!C28+'квітень(платн)'!C28+'травень(платн)'!C28+'вересень(платн)'!C28)/5</f>
        <v>91.6</v>
      </c>
      <c r="D28" s="5">
        <f>'лютий(платн)'!D25+'березень(платн)'!D28+'квітень(платн)'!D28+'травень(платн)'!D28+'вересень(платн)'!D28</f>
        <v>8092</v>
      </c>
      <c r="E28" s="6">
        <f>'лютий(платн)'!E25+'березень(платн)'!E28+'квітень(платн)'!E28+'травень(платн)'!E28+'вересень(платн)'!E28</f>
        <v>47183.369999999995</v>
      </c>
      <c r="F28" s="28">
        <f>('лютий(платн)'!F25+'березень(платн)'!F28+'квітень(платн)'!F28+'травень(платн)'!F28+'вересень(платн)'!F28)/5</f>
        <v>0.8</v>
      </c>
      <c r="G28" s="28">
        <f>'лютий(платн)'!G25+'березень(платн)'!G28+'квітень(платн)'!G28+'травень(платн)'!G28+'вересень(платн)'!G28</f>
        <v>49</v>
      </c>
      <c r="H28" s="5">
        <f>'лютий(платн)'!H25+'березень(платн)'!H28+'квітень(платн)'!H28+'травень(платн)'!H28+'вересень(платн)'!H28</f>
        <v>270.64</v>
      </c>
      <c r="I28" s="6">
        <f t="shared" si="0"/>
        <v>47454.009999999995</v>
      </c>
      <c r="J28" s="28">
        <f>('лютий(платн)'!J25+'березень(платн)'!J28+'квітень(платн)'!J28+'травень(платн)'!J28+'вересень(платн)'!J28)/5</f>
        <v>34.2</v>
      </c>
      <c r="K28" s="28">
        <f>'лютий(платн)'!K25+'березень(платн)'!K28+'квітень(платн)'!K28+'травень(платн)'!K28+'вересень(платн)'!K28</f>
        <v>2535</v>
      </c>
      <c r="L28" s="35">
        <f>'лютий(платн)'!L25+'березень(платн)'!L28+'квітень(платн)'!L28+'травень(платн)'!L28+'вересень(платн)'!L28</f>
        <v>8273.17</v>
      </c>
      <c r="M28" s="4">
        <f>'лютий(платн)'!M25+'березень(платн)'!M28+'квітень(платн)'!M28+'травень(платн)'!M28+'вересень(платн)'!M28</f>
        <v>4051</v>
      </c>
      <c r="N28" s="54">
        <f>'лютий(платн)'!N25+'березень(платн)'!N28+'квітень(платн)'!N28+'травень(платн)'!N28+'вересень(платн)'!N28</f>
        <v>8567.66</v>
      </c>
      <c r="O28" s="61">
        <f>'лютий(платн)'!O25+'березень(платн)'!O28+'квітень(платн)'!O28+'травень(платн)'!O28+'вересень(платн)'!O28</f>
        <v>0</v>
      </c>
      <c r="P28" s="54">
        <f>'лютий(платн)'!P25+'березень(платн)'!P28+'квітень(платн)'!P28+'травень(платн)'!P28+'вересень(платн)'!P28</f>
        <v>0</v>
      </c>
      <c r="Q28" s="6">
        <f t="shared" si="1"/>
        <v>8567.66</v>
      </c>
      <c r="R28" s="38"/>
      <c r="S28" s="8"/>
    </row>
    <row r="29" spans="1:19" ht="15" hidden="1">
      <c r="A29" s="4">
        <v>20</v>
      </c>
      <c r="B29" s="62" t="s">
        <v>69</v>
      </c>
      <c r="C29" s="71">
        <f>('лютий(платн)'!C26+'березень(платн)'!C29+'квітень(платн)'!C29+'травень(платн)'!C29+'вересень(платн)'!C29)/5</f>
        <v>50.4</v>
      </c>
      <c r="D29" s="5">
        <f>'лютий(платн)'!D26+'березень(платн)'!D29+'квітень(платн)'!D29+'травень(платн)'!D29+'вересень(платн)'!D29</f>
        <v>4549</v>
      </c>
      <c r="E29" s="6">
        <f>'лютий(платн)'!E26+'березень(платн)'!E29+'квітень(платн)'!E29+'травень(платн)'!E29+'вересень(платн)'!E29</f>
        <v>31908.929999999997</v>
      </c>
      <c r="F29" s="28">
        <f>('лютий(платн)'!F26+'березень(платн)'!F29+'квітень(платн)'!F29+'травень(платн)'!F29+'вересень(платн)'!F29)/5</f>
        <v>27</v>
      </c>
      <c r="G29" s="28">
        <f>'лютий(платн)'!G26+'березень(платн)'!G29+'квітень(платн)'!G29+'травень(платн)'!G29+'вересень(платн)'!G29</f>
        <v>2176</v>
      </c>
      <c r="H29" s="5">
        <f>'лютий(платн)'!H26+'березень(платн)'!H29+'квітень(платн)'!H29+'травень(платн)'!H29+'вересень(платн)'!H29</f>
        <v>14993.06</v>
      </c>
      <c r="I29" s="6">
        <f t="shared" si="0"/>
        <v>46901.99</v>
      </c>
      <c r="J29" s="28">
        <f>('лютий(платн)'!J26+'березень(платн)'!J29+'квітень(платн)'!J29+'травень(платн)'!J29+'вересень(платн)'!J29)/5</f>
        <v>17</v>
      </c>
      <c r="K29" s="28">
        <f>'лютий(платн)'!K26+'березень(платн)'!K29+'квітень(платн)'!K29+'травень(платн)'!K29+'вересень(платн)'!K29</f>
        <v>1386</v>
      </c>
      <c r="L29" s="35">
        <f>'лютий(платн)'!L26+'березень(платн)'!L29+'квітень(платн)'!L29+'травень(платн)'!L29+'вересень(платн)'!L29</f>
        <v>5352.45</v>
      </c>
      <c r="M29" s="4">
        <f>'лютий(платн)'!M26+'березень(платн)'!M29+'квітень(платн)'!M29+'травень(платн)'!M29+'вересень(платн)'!M29</f>
        <v>1750</v>
      </c>
      <c r="N29" s="54">
        <f>'лютий(платн)'!N26+'березень(платн)'!N29+'квітень(платн)'!N29+'травень(платн)'!N29+'вересень(платн)'!N29</f>
        <v>4243.29</v>
      </c>
      <c r="O29" s="61">
        <f>'лютий(платн)'!O26+'березень(платн)'!O29+'квітень(платн)'!O29+'травень(платн)'!O29+'вересень(платн)'!O29</f>
        <v>0</v>
      </c>
      <c r="P29" s="54">
        <f>'лютий(платн)'!P26+'березень(платн)'!P29+'квітень(платн)'!P29+'травень(платн)'!P29+'вересень(платн)'!P29</f>
        <v>0</v>
      </c>
      <c r="Q29" s="6">
        <f t="shared" si="1"/>
        <v>4243.29</v>
      </c>
      <c r="R29" s="38"/>
      <c r="S29" s="8"/>
    </row>
    <row r="30" spans="1:19" ht="15" hidden="1">
      <c r="A30" s="4">
        <v>21</v>
      </c>
      <c r="B30" s="63" t="s">
        <v>70</v>
      </c>
      <c r="C30" s="71">
        <f>('лютий(платн)'!C27+'березень(платн)'!C30+'квітень(платн)'!C30+'травень(платн)'!C30+'вересень(платн)'!C30)/5</f>
        <v>33.8</v>
      </c>
      <c r="D30" s="5">
        <f>'лютий(платн)'!D27+'березень(платн)'!D30+'квітень(платн)'!D30+'травень(платн)'!D30+'вересень(платн)'!D30</f>
        <v>3121</v>
      </c>
      <c r="E30" s="6">
        <f>'лютий(платн)'!E27+'березень(платн)'!E30+'квітень(платн)'!E30+'травень(платн)'!E30+'вересень(платн)'!E30</f>
        <v>21539.399999999998</v>
      </c>
      <c r="F30" s="28">
        <f>('лютий(платн)'!F27+'березень(платн)'!F30+'квітень(платн)'!F30+'травень(платн)'!F30+'вересень(платн)'!F30)/5</f>
        <v>14.6</v>
      </c>
      <c r="G30" s="28">
        <f>'лютий(платн)'!G27+'березень(платн)'!G30+'квітень(платн)'!G30+'травень(платн)'!G30+'вересень(платн)'!G30</f>
        <v>1281</v>
      </c>
      <c r="H30" s="5">
        <f>'лютий(платн)'!H27+'березень(платн)'!H30+'квітень(платн)'!H30+'травень(платн)'!H30+'вересень(платн)'!H30</f>
        <v>8664.9</v>
      </c>
      <c r="I30" s="6">
        <f t="shared" si="0"/>
        <v>30204.299999999996</v>
      </c>
      <c r="J30" s="28">
        <f>('лютий(платн)'!J27+'березень(платн)'!J30+'квітень(платн)'!J30+'травень(платн)'!J30+'вересень(платн)'!J30)/5</f>
        <v>18</v>
      </c>
      <c r="K30" s="28">
        <f>'лютий(платн)'!K27+'березень(платн)'!K30+'квітень(платн)'!K30+'травень(платн)'!K30+'вересень(платн)'!K30</f>
        <v>861</v>
      </c>
      <c r="L30" s="35">
        <f>'лютий(платн)'!L27+'березень(платн)'!L30+'квітень(платн)'!L30+'травень(платн)'!L30+'вересень(платн)'!L30</f>
        <v>3093.56</v>
      </c>
      <c r="M30" s="4">
        <f>'лютий(платн)'!M27+'березень(платн)'!M30+'квітень(платн)'!M30+'травень(платн)'!M30+'вересень(платн)'!M30</f>
        <v>0</v>
      </c>
      <c r="N30" s="54">
        <f>'лютий(платн)'!N27+'березень(платн)'!N30+'квітень(платн)'!N30+'травень(платн)'!N30+'вересень(платн)'!N30</f>
        <v>0</v>
      </c>
      <c r="O30" s="61">
        <f>'лютий(платн)'!O27+'березень(платн)'!O30+'квітень(платн)'!O30+'травень(платн)'!O30+'вересень(платн)'!O30</f>
        <v>0</v>
      </c>
      <c r="P30" s="54">
        <f>'лютий(платн)'!P27+'березень(платн)'!P30+'квітень(платн)'!P30+'травень(платн)'!P30+'вересень(платн)'!P30</f>
        <v>0</v>
      </c>
      <c r="Q30" s="6">
        <f t="shared" si="1"/>
        <v>0</v>
      </c>
      <c r="R30" s="38"/>
      <c r="S30" s="8"/>
    </row>
    <row r="31" spans="1:19" ht="15" hidden="1">
      <c r="A31" s="4">
        <v>22</v>
      </c>
      <c r="B31" s="62" t="s">
        <v>17</v>
      </c>
      <c r="C31" s="71">
        <f>('лютий(платн)'!C28+'березень(платн)'!C31+'квітень(платн)'!C31+'травень(платн)'!C31+'вересень(платн)'!C31)/5</f>
        <v>25.2</v>
      </c>
      <c r="D31" s="5">
        <f>'лютий(платн)'!D28+'березень(платн)'!D31+'квітень(платн)'!D31+'травень(платн)'!D31+'вересень(платн)'!D31</f>
        <v>2343</v>
      </c>
      <c r="E31" s="6">
        <f>'лютий(платн)'!E28+'березень(платн)'!E31+'квітень(платн)'!E31+'травень(платн)'!E31+'вересень(платн)'!E31</f>
        <v>14442.54</v>
      </c>
      <c r="F31" s="28">
        <f>('лютий(платн)'!F28+'березень(платн)'!F31+'квітень(платн)'!F31+'травень(платн)'!F31+'вересень(платн)'!F31)/5</f>
        <v>13.6</v>
      </c>
      <c r="G31" s="28">
        <f>'лютий(платн)'!G28+'березень(платн)'!G31+'квітень(платн)'!G31+'травень(платн)'!G31+'вересень(платн)'!G31</f>
        <v>1025</v>
      </c>
      <c r="H31" s="5">
        <f>'лютий(платн)'!H28+'березень(платн)'!H31+'квітень(платн)'!H31+'травень(платн)'!H31+'вересень(платн)'!H31</f>
        <v>6148.74</v>
      </c>
      <c r="I31" s="6">
        <f t="shared" si="0"/>
        <v>20591.28</v>
      </c>
      <c r="J31" s="28">
        <f>('лютий(платн)'!J28+'березень(платн)'!J31+'квітень(платн)'!J31+'травень(платн)'!J31+'вересень(платн)'!J31)/5</f>
        <v>0</v>
      </c>
      <c r="K31" s="28">
        <f>'лютий(платн)'!K28+'березень(платн)'!K31+'квітень(платн)'!K31+'травень(платн)'!K31+'вересень(платн)'!K31</f>
        <v>0</v>
      </c>
      <c r="L31" s="35">
        <f>'лютий(платн)'!L28+'березень(платн)'!L31+'квітень(платн)'!L31+'травень(платн)'!L31+'вересень(платн)'!L31</f>
        <v>0</v>
      </c>
      <c r="M31" s="4">
        <f>'лютий(платн)'!M28+'березень(платн)'!M31+'квітень(платн)'!M31+'травень(платн)'!M31+'вересень(платн)'!M31</f>
        <v>0</v>
      </c>
      <c r="N31" s="54">
        <f>'лютий(платн)'!N28+'березень(платн)'!N31+'квітень(платн)'!N31+'травень(платн)'!N31+'вересень(платн)'!N31</f>
        <v>0</v>
      </c>
      <c r="O31" s="61">
        <f>'лютий(платн)'!O28+'березень(платн)'!O31+'квітень(платн)'!O31+'травень(платн)'!O31+'вересень(платн)'!O31</f>
        <v>0</v>
      </c>
      <c r="P31" s="54">
        <f>'лютий(платн)'!P28+'березень(платн)'!P31+'квітень(платн)'!P31+'травень(платн)'!P31+'вересень(платн)'!P31</f>
        <v>0</v>
      </c>
      <c r="Q31" s="6">
        <f t="shared" si="1"/>
        <v>0</v>
      </c>
      <c r="R31" s="38"/>
      <c r="S31" s="8"/>
    </row>
    <row r="32" spans="1:19" ht="15" hidden="1">
      <c r="A32" s="4">
        <v>23</v>
      </c>
      <c r="B32" s="62" t="s">
        <v>71</v>
      </c>
      <c r="C32" s="71">
        <f>('лютий(платн)'!C29+'березень(платн)'!C32+'квітень(платн)'!C32+'травень(платн)'!C32+'вересень(платн)'!C32)/5</f>
        <v>8.8</v>
      </c>
      <c r="D32" s="5">
        <f>'лютий(платн)'!D29+'березень(платн)'!D32+'квітень(платн)'!D32+'травень(платн)'!D32+'вересень(платн)'!D32</f>
        <v>835</v>
      </c>
      <c r="E32" s="6">
        <f>'лютий(платн)'!E29+'березень(платн)'!E32+'квітень(платн)'!E32+'травень(платн)'!E32+'вересень(платн)'!E32</f>
        <v>5462.39</v>
      </c>
      <c r="F32" s="28">
        <f>('лютий(платн)'!F29+'березень(платн)'!F32+'квітень(платн)'!F32+'травень(платн)'!F32+'вересень(платн)'!F32)/5</f>
        <v>11.8</v>
      </c>
      <c r="G32" s="28">
        <f>'лютий(платн)'!G29+'березень(платн)'!G32+'квітень(платн)'!G32+'травень(платн)'!G32+'вересень(платн)'!G32</f>
        <v>1119</v>
      </c>
      <c r="H32" s="5">
        <f>'лютий(платн)'!H29+'березень(платн)'!H32+'квітень(платн)'!H32+'травень(платн)'!H32+'вересень(платн)'!H32</f>
        <v>7211.890000000001</v>
      </c>
      <c r="I32" s="6">
        <f t="shared" si="0"/>
        <v>12674.280000000002</v>
      </c>
      <c r="J32" s="28">
        <f>('лютий(платн)'!J29+'березень(платн)'!J32+'квітень(платн)'!J32+'травень(платн)'!J32+'вересень(платн)'!J32)/5</f>
        <v>0</v>
      </c>
      <c r="K32" s="28">
        <f>'лютий(платн)'!K29+'березень(платн)'!K32+'квітень(платн)'!K32+'травень(платн)'!K32+'вересень(платн)'!K32</f>
        <v>0</v>
      </c>
      <c r="L32" s="35">
        <f>'лютий(платн)'!L29+'березень(платн)'!L32+'квітень(платн)'!L32+'травень(платн)'!L32+'вересень(платн)'!L32</f>
        <v>0</v>
      </c>
      <c r="M32" s="4">
        <f>'лютий(платн)'!M29+'березень(платн)'!M32+'квітень(платн)'!M32+'травень(платн)'!M32+'вересень(платн)'!M32</f>
        <v>100</v>
      </c>
      <c r="N32" s="54">
        <f>'лютий(платн)'!N29+'березень(платн)'!N32+'квітень(платн)'!N32+'травень(платн)'!N32+'вересень(платн)'!N32</f>
        <v>161.46</v>
      </c>
      <c r="O32" s="61">
        <f>'лютий(платн)'!O29+'березень(платн)'!O32+'квітень(платн)'!O32+'травень(платн)'!O32+'вересень(платн)'!O32</f>
        <v>0</v>
      </c>
      <c r="P32" s="54">
        <f>'лютий(платн)'!P29+'березень(платн)'!P32+'квітень(платн)'!P32+'травень(платн)'!P32+'вересень(платн)'!P32</f>
        <v>0</v>
      </c>
      <c r="Q32" s="6">
        <f t="shared" si="1"/>
        <v>161.46</v>
      </c>
      <c r="R32" s="38"/>
      <c r="S32" s="8"/>
    </row>
    <row r="33" spans="1:19" ht="15" hidden="1">
      <c r="A33" s="4">
        <v>24</v>
      </c>
      <c r="B33" s="62" t="s">
        <v>48</v>
      </c>
      <c r="C33" s="71">
        <f>('лютий(платн)'!C30+'березень(платн)'!C33+'квітень(платн)'!C33+'травень(платн)'!C33+'вересень(платн)'!C33)/5</f>
        <v>15.8</v>
      </c>
      <c r="D33" s="5">
        <f>'лютий(платн)'!D30+'березень(платн)'!D33+'квітень(платн)'!D33+'травень(платн)'!D33+'вересень(платн)'!D33</f>
        <v>1545</v>
      </c>
      <c r="E33" s="6">
        <f>'лютий(платн)'!E30+'березень(платн)'!E33+'квітень(платн)'!E33+'травень(платн)'!E33+'вересень(платн)'!E33</f>
        <v>10061.67</v>
      </c>
      <c r="F33" s="28">
        <f>('лютий(платн)'!F30+'березень(платн)'!F33+'квітень(платн)'!F33+'травень(платн)'!F33+'вересень(платн)'!F33)/5</f>
        <v>10.6</v>
      </c>
      <c r="G33" s="28">
        <f>'лютий(платн)'!G30+'березень(платн)'!G33+'квітень(платн)'!G33+'травень(платн)'!G33+'вересень(платн)'!G33</f>
        <v>988</v>
      </c>
      <c r="H33" s="5">
        <f>'лютий(платн)'!H30+'березень(платн)'!H33+'квітень(платн)'!H33+'травень(платн)'!H33+'вересень(платн)'!H33</f>
        <v>6498.35</v>
      </c>
      <c r="I33" s="6">
        <f t="shared" si="0"/>
        <v>16560.02</v>
      </c>
      <c r="J33" s="28">
        <f>('лютий(платн)'!J30+'березень(платн)'!J33+'квітень(платн)'!J33+'травень(платн)'!J33+'вересень(платн)'!J33)/5</f>
        <v>0</v>
      </c>
      <c r="K33" s="28">
        <f>'лютий(платн)'!K30+'березень(платн)'!K33+'квітень(платн)'!K33+'травень(платн)'!K33+'вересень(платн)'!K33</f>
        <v>0</v>
      </c>
      <c r="L33" s="35">
        <f>'лютий(платн)'!L30+'березень(платн)'!L33+'квітень(платн)'!L33+'травень(платн)'!L33+'вересень(платн)'!L33</f>
        <v>0</v>
      </c>
      <c r="M33" s="4">
        <f>'лютий(платн)'!M30+'березень(платн)'!M33+'квітень(платн)'!M33+'травень(платн)'!M33+'вересень(платн)'!M33</f>
        <v>0</v>
      </c>
      <c r="N33" s="54">
        <f>'лютий(платн)'!N30+'березень(платн)'!N33+'квітень(платн)'!N33+'травень(платн)'!N33+'вересень(платн)'!N33</f>
        <v>0</v>
      </c>
      <c r="O33" s="61">
        <f>'лютий(платн)'!O30+'березень(платн)'!O33+'квітень(платн)'!O33+'травень(платн)'!O33+'вересень(платн)'!O33</f>
        <v>0</v>
      </c>
      <c r="P33" s="54">
        <f>'лютий(платн)'!P30+'березень(платн)'!P33+'квітень(платн)'!P33+'травень(платн)'!P33+'вересень(платн)'!P33</f>
        <v>0</v>
      </c>
      <c r="Q33" s="6">
        <f t="shared" si="1"/>
        <v>0</v>
      </c>
      <c r="R33" s="38"/>
      <c r="S33" s="8"/>
    </row>
    <row r="34" spans="1:19" ht="15" hidden="1">
      <c r="A34" s="4">
        <v>25</v>
      </c>
      <c r="B34" s="62" t="s">
        <v>18</v>
      </c>
      <c r="C34" s="71">
        <f>('лютий(платн)'!C31+'березень(платн)'!C34+'квітень(платн)'!C34+'травень(платн)'!C34+'вересень(платн)'!C34)/5</f>
        <v>25</v>
      </c>
      <c r="D34" s="5">
        <f>'лютий(платн)'!D31+'березень(платн)'!D34+'квітень(платн)'!D34+'травень(платн)'!D34+'вересень(платн)'!D34</f>
        <v>1977</v>
      </c>
      <c r="E34" s="6">
        <f>'лютий(платн)'!E31+'березень(платн)'!E34+'квітень(платн)'!E34+'травень(платн)'!E34+'вересень(платн)'!E34</f>
        <v>8230.26</v>
      </c>
      <c r="F34" s="28">
        <f>('лютий(платн)'!F31+'березень(платн)'!F34+'квітень(платн)'!F34+'травень(платн)'!F34+'вересень(платн)'!F34)/5</f>
        <v>0</v>
      </c>
      <c r="G34" s="28">
        <f>'лютий(платн)'!G31+'березень(платн)'!G34+'квітень(платн)'!G34+'травень(платн)'!G34+'вересень(платн)'!G34</f>
        <v>0</v>
      </c>
      <c r="H34" s="5">
        <f>'лютий(платн)'!H31+'березень(платн)'!H34+'квітень(платн)'!H34+'травень(платн)'!H34+'вересень(платн)'!H34</f>
        <v>0</v>
      </c>
      <c r="I34" s="6">
        <f t="shared" si="0"/>
        <v>8230.26</v>
      </c>
      <c r="J34" s="28">
        <f>('лютий(платн)'!J31+'березень(платн)'!J34+'квітень(платн)'!J34+'травень(платн)'!J34+'вересень(платн)'!J34)/5</f>
        <v>0</v>
      </c>
      <c r="K34" s="28">
        <f>'лютий(платн)'!K31+'березень(платн)'!K34+'квітень(платн)'!K34+'травень(платн)'!K34+'вересень(платн)'!K34</f>
        <v>0</v>
      </c>
      <c r="L34" s="35">
        <f>'лютий(платн)'!L31+'березень(платн)'!L34+'квітень(платн)'!L34+'травень(платн)'!L34+'вересень(платн)'!L34</f>
        <v>0</v>
      </c>
      <c r="M34" s="4">
        <f>'лютий(платн)'!M31+'березень(платн)'!M34+'квітень(платн)'!M34+'травень(платн)'!M34+'вересень(платн)'!M34</f>
        <v>0</v>
      </c>
      <c r="N34" s="54">
        <f>'лютий(платн)'!N31+'березень(платн)'!N34+'квітень(платн)'!N34+'травень(платн)'!N34+'вересень(платн)'!N34</f>
        <v>0</v>
      </c>
      <c r="O34" s="61">
        <f>'лютий(платн)'!O31+'березень(платн)'!O34+'квітень(платн)'!O34+'травень(платн)'!O34+'вересень(платн)'!O34</f>
        <v>0</v>
      </c>
      <c r="P34" s="54">
        <f>'лютий(платн)'!P31+'березень(платн)'!P34+'квітень(платн)'!P34+'травень(платн)'!P34+'вересень(платн)'!P34</f>
        <v>0</v>
      </c>
      <c r="Q34" s="6">
        <f t="shared" si="1"/>
        <v>0</v>
      </c>
      <c r="R34" s="38"/>
      <c r="S34" s="8"/>
    </row>
    <row r="35" spans="1:19" ht="15" hidden="1">
      <c r="A35" s="4">
        <v>26</v>
      </c>
      <c r="B35" s="62" t="s">
        <v>50</v>
      </c>
      <c r="C35" s="71">
        <f>('лютий(платн)'!C32+'березень(платн)'!C35+'квітень(платн)'!C35+'травень(платн)'!C35+'вересень(платн)'!C35)/5</f>
        <v>12.4</v>
      </c>
      <c r="D35" s="5">
        <f>'лютий(платн)'!D32+'березень(платн)'!D35+'квітень(платн)'!D35+'травень(платн)'!D35+'вересень(платн)'!D35</f>
        <v>1169</v>
      </c>
      <c r="E35" s="6">
        <f>'лютий(платн)'!E32+'березень(платн)'!E35+'квітень(платн)'!E35+'травень(платн)'!E35+'вересень(платн)'!E35</f>
        <v>7765.54</v>
      </c>
      <c r="F35" s="28">
        <f>('лютий(платн)'!F32+'березень(платн)'!F35+'квітень(платн)'!F35+'травень(платн)'!F35+'вересень(платн)'!F35)/5</f>
        <v>0</v>
      </c>
      <c r="G35" s="28">
        <f>'лютий(платн)'!G32+'березень(платн)'!G35+'квітень(платн)'!G35+'травень(платн)'!G35+'вересень(платн)'!G35</f>
        <v>0</v>
      </c>
      <c r="H35" s="5">
        <f>'лютий(платн)'!H32+'березень(платн)'!H35+'квітень(платн)'!H35+'травень(платн)'!H35+'вересень(платн)'!H35</f>
        <v>0</v>
      </c>
      <c r="I35" s="6">
        <f t="shared" si="0"/>
        <v>7765.54</v>
      </c>
      <c r="J35" s="28">
        <f>('лютий(платн)'!J32+'березень(платн)'!J35+'квітень(платн)'!J35+'травень(платн)'!J35+'вересень(платн)'!J35)/5</f>
        <v>0</v>
      </c>
      <c r="K35" s="28">
        <f>'лютий(платн)'!K32+'березень(платн)'!K35+'квітень(платн)'!K35+'травень(платн)'!K35+'вересень(платн)'!K35</f>
        <v>0</v>
      </c>
      <c r="L35" s="35">
        <f>'лютий(платн)'!L32+'березень(платн)'!L35+'квітень(платн)'!L35+'травень(платн)'!L35+'вересень(платн)'!L35</f>
        <v>0</v>
      </c>
      <c r="M35" s="4">
        <f>'лютий(платн)'!M32+'березень(платн)'!M35+'квітень(платн)'!M35+'травень(платн)'!M35+'вересень(платн)'!M35</f>
        <v>0</v>
      </c>
      <c r="N35" s="54">
        <f>'лютий(платн)'!N32+'березень(платн)'!N35+'квітень(платн)'!N35+'травень(платн)'!N35+'вересень(платн)'!N35</f>
        <v>0</v>
      </c>
      <c r="O35" s="61">
        <f>'лютий(платн)'!O32+'березень(платн)'!O35+'квітень(платн)'!O35+'травень(платн)'!O35+'вересень(платн)'!O35</f>
        <v>0</v>
      </c>
      <c r="P35" s="54">
        <f>'лютий(платн)'!P32+'березень(платн)'!P35+'квітень(платн)'!P35+'травень(платн)'!P35+'вересень(платн)'!P35</f>
        <v>0</v>
      </c>
      <c r="Q35" s="6">
        <f t="shared" si="1"/>
        <v>0</v>
      </c>
      <c r="R35" s="38"/>
      <c r="S35" s="8"/>
    </row>
    <row r="36" spans="1:20" ht="15">
      <c r="A36" s="4">
        <v>27</v>
      </c>
      <c r="B36" s="62" t="s">
        <v>19</v>
      </c>
      <c r="C36" s="71">
        <f>('лютий(платн)'!C33+'березень(платн)'!C36+'квітень(платн)'!C36+'травень(платн)'!C36+'вересень(платн)'!C36)/5</f>
        <v>30.4</v>
      </c>
      <c r="D36" s="5">
        <f>'лютий(платн)'!D33+'березень(платн)'!D36+'квітень(платн)'!D36+'травень(платн)'!D36+'вересень(платн)'!D36</f>
        <v>2599</v>
      </c>
      <c r="E36" s="6">
        <f>'лютий(платн)'!E33+'березень(платн)'!E36+'квітень(платн)'!E36+'травень(платн)'!E36+'вересень(платн)'!E36</f>
        <v>17569.699999999997</v>
      </c>
      <c r="F36" s="28">
        <f>('лютий(платн)'!F33+'березень(платн)'!F36+'квітень(платн)'!F36+'травень(платн)'!F36+'вересень(платн)'!F36)/5</f>
        <v>0</v>
      </c>
      <c r="G36" s="28">
        <f>'лютий(платн)'!G33+'березень(платн)'!G36+'квітень(платн)'!G36+'травень(платн)'!G36+'вересень(платн)'!G36</f>
        <v>0</v>
      </c>
      <c r="H36" s="5">
        <f>'лютий(платн)'!H33+'березень(платн)'!H36+'квітень(платн)'!H36+'травень(платн)'!H36+'вересень(платн)'!H36</f>
        <v>0</v>
      </c>
      <c r="I36" s="6">
        <f t="shared" si="0"/>
        <v>17569.699999999997</v>
      </c>
      <c r="J36" s="28">
        <f>('лютий(платн)'!J33+'березень(платн)'!J36+'квітень(платн)'!J36+'травень(платн)'!J36+'вересень(платн)'!J36)/5</f>
        <v>0</v>
      </c>
      <c r="K36" s="28">
        <f>'лютий(платн)'!K33+'березень(платн)'!K36+'квітень(платн)'!K36+'травень(платн)'!K36+'вересень(платн)'!K36</f>
        <v>0</v>
      </c>
      <c r="L36" s="35">
        <f>'лютий(платн)'!L33+'березень(платн)'!L36+'квітень(платн)'!L36+'травень(платн)'!L36+'вересень(платн)'!L36</f>
        <v>0</v>
      </c>
      <c r="M36" s="4">
        <f>'лютий(платн)'!M33+'березень(платн)'!M36+'квітень(платн)'!M36+'травень(платн)'!M36+'вересень(платн)'!M36</f>
        <v>0</v>
      </c>
      <c r="N36" s="54">
        <f>'лютий(платн)'!N33+'березень(платн)'!N36+'квітень(платн)'!N36+'травень(платн)'!N36+'вересень(платн)'!N36</f>
        <v>0</v>
      </c>
      <c r="O36" s="61">
        <f>'лютий(платн)'!O33+'березень(платн)'!O36+'квітень(платн)'!O36+'травень(платн)'!O36+'вересень(платн)'!O36</f>
        <v>0</v>
      </c>
      <c r="P36" s="54">
        <f>'лютий(платн)'!P33+'березень(платн)'!P36+'квітень(платн)'!P36+'травень(платн)'!P36+'вересень(платн)'!P36</f>
        <v>0</v>
      </c>
      <c r="Q36" s="6">
        <f t="shared" si="1"/>
        <v>0</v>
      </c>
      <c r="R36" s="38"/>
      <c r="S36" s="8"/>
      <c r="T36" s="15"/>
    </row>
    <row r="37" spans="1:19" ht="15" hidden="1">
      <c r="A37" s="4">
        <v>28</v>
      </c>
      <c r="B37" s="62" t="s">
        <v>20</v>
      </c>
      <c r="C37" s="71">
        <f>('лютий(платн)'!C34+'березень(платн)'!C37+'квітень(платн)'!C37+'травень(платн)'!C37+'вересень(платн)'!C37)/5</f>
        <v>0</v>
      </c>
      <c r="D37" s="5">
        <f>'лютий(платн)'!D34+'березень(платн)'!D37+'квітень(платн)'!D37+'травень(платн)'!D37+'вересень(платн)'!D37</f>
        <v>0</v>
      </c>
      <c r="E37" s="6">
        <f>'лютий(платн)'!E34+'березень(платн)'!E37+'квітень(платн)'!E37+'травень(платн)'!E37+'вересень(платн)'!E37</f>
        <v>0</v>
      </c>
      <c r="F37" s="28">
        <f>('лютий(платн)'!F34+'березень(платн)'!F37+'квітень(платн)'!F37+'травень(платн)'!F37+'вересень(платн)'!F37)/5</f>
        <v>0</v>
      </c>
      <c r="G37" s="28">
        <f>'лютий(платн)'!G34+'березень(платн)'!G37+'квітень(платн)'!G37+'травень(платн)'!G37+'вересень(платн)'!G37</f>
        <v>0</v>
      </c>
      <c r="H37" s="5">
        <f>'лютий(платн)'!H34+'березень(платн)'!H37+'квітень(платн)'!H37+'травень(платн)'!H37+'вересень(платн)'!H37</f>
        <v>0</v>
      </c>
      <c r="I37" s="6">
        <f t="shared" si="0"/>
        <v>0</v>
      </c>
      <c r="J37" s="28">
        <f>('лютий(платн)'!J34+'березень(платн)'!J37+'квітень(платн)'!J37+'травень(платн)'!J37+'вересень(платн)'!J37)/5</f>
        <v>0</v>
      </c>
      <c r="K37" s="28">
        <f>'лютий(платн)'!K34+'березень(платн)'!K37+'квітень(платн)'!K37+'травень(платн)'!K37+'вересень(платн)'!K37</f>
        <v>0</v>
      </c>
      <c r="L37" s="35">
        <f>'лютий(платн)'!L34+'березень(платн)'!L37+'квітень(платн)'!L37+'травень(платн)'!L37+'вересень(платн)'!L37</f>
        <v>0</v>
      </c>
      <c r="M37" s="4">
        <f>'лютий(платн)'!M34+'березень(платн)'!M37+'квітень(платн)'!M37+'травень(платн)'!M37+'вересень(платн)'!M37</f>
        <v>0</v>
      </c>
      <c r="N37" s="54">
        <f>'лютий(платн)'!N34+'березень(платн)'!N37+'квітень(платн)'!N37+'травень(платн)'!N37+'вересень(платн)'!N37</f>
        <v>0</v>
      </c>
      <c r="O37" s="61">
        <f>'лютий(платн)'!O34+'березень(платн)'!O37+'квітень(платн)'!O37+'травень(платн)'!O37+'вересень(платн)'!O37</f>
        <v>0</v>
      </c>
      <c r="P37" s="54">
        <f>'лютий(платн)'!P34+'березень(платн)'!P37+'квітень(платн)'!P37+'травень(платн)'!P37+'вересень(платн)'!P37</f>
        <v>0</v>
      </c>
      <c r="Q37" s="6">
        <f t="shared" si="1"/>
        <v>0</v>
      </c>
      <c r="R37" s="38"/>
      <c r="S37" s="8"/>
    </row>
    <row r="38" spans="1:20" ht="14.25" hidden="1">
      <c r="A38" s="11"/>
      <c r="B38" s="12" t="s">
        <v>61</v>
      </c>
      <c r="C38" s="70">
        <f aca="true" t="shared" si="2" ref="C38:Q38">SUM(C10:C37)</f>
        <v>1428.8333333333333</v>
      </c>
      <c r="D38" s="70">
        <f t="shared" si="2"/>
        <v>123232</v>
      </c>
      <c r="E38" s="72">
        <f t="shared" si="2"/>
        <v>807767.1000000002</v>
      </c>
      <c r="F38" s="73">
        <f t="shared" si="2"/>
        <v>592.8666666666667</v>
      </c>
      <c r="G38" s="73">
        <f t="shared" si="2"/>
        <v>52162</v>
      </c>
      <c r="H38" s="72">
        <f t="shared" si="2"/>
        <v>371351.33999999997</v>
      </c>
      <c r="I38" s="72">
        <f t="shared" si="2"/>
        <v>1179118.4400000002</v>
      </c>
      <c r="J38" s="73">
        <f t="shared" si="2"/>
        <v>330.2</v>
      </c>
      <c r="K38" s="70">
        <f t="shared" si="2"/>
        <v>24104</v>
      </c>
      <c r="L38" s="72">
        <f t="shared" si="2"/>
        <v>91549.65</v>
      </c>
      <c r="M38" s="70">
        <f t="shared" si="2"/>
        <v>10451</v>
      </c>
      <c r="N38" s="72">
        <f t="shared" si="2"/>
        <v>20226.57</v>
      </c>
      <c r="O38" s="73">
        <f t="shared" si="2"/>
        <v>1050</v>
      </c>
      <c r="P38" s="72">
        <f t="shared" si="2"/>
        <v>3540.5600000000004</v>
      </c>
      <c r="Q38" s="72">
        <f t="shared" si="2"/>
        <v>23767.13</v>
      </c>
      <c r="R38" s="53"/>
      <c r="S38" s="14"/>
      <c r="T38" s="15"/>
    </row>
    <row r="39" spans="3:19" ht="15">
      <c r="C39" s="79"/>
      <c r="D39" s="79"/>
      <c r="E39" s="45"/>
      <c r="F39" s="80"/>
      <c r="G39" s="80"/>
      <c r="H39" s="79"/>
      <c r="I39" s="79"/>
      <c r="J39" s="80"/>
      <c r="K39" s="80"/>
      <c r="L39" s="79"/>
      <c r="M39" s="79"/>
      <c r="N39" s="45"/>
      <c r="O39" s="80"/>
      <c r="P39" s="45"/>
      <c r="Q39" s="45"/>
      <c r="R39" s="44"/>
      <c r="S39" s="8"/>
    </row>
    <row r="40" spans="3:19" ht="15">
      <c r="C40" s="79"/>
      <c r="D40" s="97"/>
      <c r="E40" s="45"/>
      <c r="F40" s="80"/>
      <c r="G40" s="80"/>
      <c r="H40" s="45"/>
      <c r="I40" s="45"/>
      <c r="J40" s="80"/>
      <c r="K40" s="97"/>
      <c r="L40" s="45"/>
      <c r="M40" s="97"/>
      <c r="N40" s="45"/>
      <c r="O40" s="80"/>
      <c r="P40" s="45"/>
      <c r="Q40" s="45"/>
      <c r="R40" s="45"/>
      <c r="S40" s="2"/>
    </row>
    <row r="41" spans="3:19" ht="15"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45"/>
      <c r="S41" s="2"/>
    </row>
    <row r="42" spans="1:18" ht="15">
      <c r="A42" s="3"/>
      <c r="C42" s="79"/>
      <c r="D42" s="79"/>
      <c r="E42" s="45"/>
      <c r="F42" s="80"/>
      <c r="G42" s="80"/>
      <c r="H42" s="45"/>
      <c r="I42" s="79"/>
      <c r="J42" s="80"/>
      <c r="K42" s="80"/>
      <c r="L42" s="79"/>
      <c r="M42" s="79"/>
      <c r="N42" s="45"/>
      <c r="O42" s="45"/>
      <c r="P42" s="45"/>
      <c r="Q42" s="45"/>
      <c r="R42" s="46"/>
    </row>
    <row r="43" spans="1:18" ht="15">
      <c r="A43" s="3"/>
      <c r="C43" s="79"/>
      <c r="D43" s="79"/>
      <c r="E43" s="45"/>
      <c r="F43" s="80"/>
      <c r="G43" s="80"/>
      <c r="H43" s="79"/>
      <c r="I43" s="79"/>
      <c r="J43" s="80"/>
      <c r="K43" s="80"/>
      <c r="L43" s="79"/>
      <c r="M43" s="79"/>
      <c r="N43" s="45"/>
      <c r="O43" s="45"/>
      <c r="P43" s="45"/>
      <c r="Q43" s="45"/>
      <c r="R43" s="47"/>
    </row>
    <row r="44" spans="1:18" ht="15">
      <c r="A44" s="3"/>
      <c r="C44" s="46"/>
      <c r="D44" s="46"/>
      <c r="E44" s="47"/>
      <c r="F44" s="90"/>
      <c r="G44" s="90"/>
      <c r="H44" s="46"/>
      <c r="I44" s="46"/>
      <c r="J44" s="90"/>
      <c r="K44" s="90"/>
      <c r="L44" s="46"/>
      <c r="M44" s="46"/>
      <c r="N44" s="47"/>
      <c r="O44" s="47"/>
      <c r="P44" s="47"/>
      <c r="Q44" s="98"/>
      <c r="R44" s="46"/>
    </row>
    <row r="45" spans="1:18" ht="15">
      <c r="A45" s="3"/>
      <c r="D45" s="46"/>
      <c r="E45" s="47"/>
      <c r="F45" s="90"/>
      <c r="G45" s="90"/>
      <c r="H45" s="46"/>
      <c r="I45" s="46"/>
      <c r="J45" s="90"/>
      <c r="K45" s="90"/>
      <c r="L45" s="46"/>
      <c r="M45" s="46"/>
      <c r="N45" s="47"/>
      <c r="O45" s="47"/>
      <c r="P45" s="47"/>
      <c r="Q45" s="98"/>
      <c r="R45" s="46"/>
    </row>
    <row r="46" spans="1:18" ht="15">
      <c r="A46" s="3"/>
      <c r="D46" s="46"/>
      <c r="E46" s="46"/>
      <c r="F46" s="46"/>
      <c r="G46" s="46"/>
      <c r="H46" s="46"/>
      <c r="I46" s="46"/>
      <c r="J46" s="90"/>
      <c r="K46" s="90"/>
      <c r="L46" s="46"/>
      <c r="M46" s="46"/>
      <c r="N46" s="46"/>
      <c r="O46" s="46"/>
      <c r="P46" s="46"/>
      <c r="Q46" s="47"/>
      <c r="R46" s="46"/>
    </row>
    <row r="47" spans="1:18" ht="15">
      <c r="A47" s="3"/>
      <c r="D47" s="46"/>
      <c r="E47" s="46"/>
      <c r="F47" s="46"/>
      <c r="G47" s="46"/>
      <c r="H47" s="46"/>
      <c r="I47" s="46"/>
      <c r="J47" s="90"/>
      <c r="K47" s="90"/>
      <c r="L47" s="46"/>
      <c r="M47" s="46"/>
      <c r="N47" s="46"/>
      <c r="O47" s="46"/>
      <c r="P47" s="46"/>
      <c r="Q47" s="46"/>
      <c r="R47" s="46"/>
    </row>
    <row r="48" spans="1:18" ht="15">
      <c r="A48" s="3"/>
      <c r="D48" s="46"/>
      <c r="E48" s="46"/>
      <c r="F48" s="46"/>
      <c r="G48" s="46"/>
      <c r="H48" s="46"/>
      <c r="I48" s="46"/>
      <c r="J48" s="90"/>
      <c r="K48" s="90"/>
      <c r="L48" s="46"/>
      <c r="M48" s="46"/>
      <c r="N48" s="46"/>
      <c r="O48" s="46"/>
      <c r="P48" s="46"/>
      <c r="Q48" s="46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 password="EA4E" sheet="1" formatCells="0" formatColumns="0" formatRows="0" insertColumns="0" insertRows="0" insertHyperlinks="0" deleteColumns="0" deleteRows="0" sort="0" autoFilter="0" pivotTables="0"/>
  <mergeCells count="25">
    <mergeCell ref="S8:S9"/>
    <mergeCell ref="R8:R9"/>
    <mergeCell ref="O8:O9"/>
    <mergeCell ref="P8:P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A6:A9"/>
    <mergeCell ref="B6:B9"/>
    <mergeCell ref="C6:I6"/>
    <mergeCell ref="J6:L7"/>
    <mergeCell ref="K8:K9"/>
    <mergeCell ref="L8:L9"/>
    <mergeCell ref="I7:I9"/>
    <mergeCell ref="C8:C9"/>
    <mergeCell ref="F7:H7"/>
    <mergeCell ref="D8:D9"/>
    <mergeCell ref="J8:J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T64"/>
  <sheetViews>
    <sheetView zoomScalePageLayoutView="0" workbookViewId="0" topLeftCell="A46">
      <selection activeCell="D62" sqref="D62:D64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52" t="s">
        <v>73</v>
      </c>
    </row>
    <row r="4" spans="1:20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53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53"/>
    </row>
    <row r="6" spans="1:20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54"/>
    </row>
    <row r="7" spans="1:20" ht="15">
      <c r="A7" s="4">
        <v>1</v>
      </c>
      <c r="B7" s="9" t="s">
        <v>12</v>
      </c>
      <c r="C7" s="41">
        <f aca="true" t="shared" si="0" ref="C7:C34">D7+I7</f>
        <v>14</v>
      </c>
      <c r="D7" s="41">
        <f aca="true" t="shared" si="1" ref="D7:D34">E7+F7+G7+H7</f>
        <v>13</v>
      </c>
      <c r="E7" s="39">
        <v>13</v>
      </c>
      <c r="F7" s="39"/>
      <c r="G7" s="39"/>
      <c r="H7" s="39"/>
      <c r="I7" s="39">
        <f aca="true" t="shared" si="2" ref="I7:I34">J7+K7+L7</f>
        <v>1</v>
      </c>
      <c r="J7" s="39"/>
      <c r="K7" s="39">
        <v>1</v>
      </c>
      <c r="L7" s="39"/>
      <c r="M7" s="28">
        <v>284</v>
      </c>
      <c r="N7" s="6">
        <v>2137.97</v>
      </c>
      <c r="O7" s="5"/>
      <c r="P7" s="5"/>
      <c r="Q7" s="6"/>
      <c r="R7" s="7">
        <v>0</v>
      </c>
      <c r="S7" s="35">
        <v>0</v>
      </c>
      <c r="T7" s="29">
        <v>14</v>
      </c>
    </row>
    <row r="8" spans="1:20" ht="15">
      <c r="A8" s="4">
        <v>2</v>
      </c>
      <c r="B8" s="9" t="s">
        <v>65</v>
      </c>
      <c r="C8" s="41">
        <f t="shared" si="0"/>
        <v>35</v>
      </c>
      <c r="D8" s="41">
        <f t="shared" si="1"/>
        <v>35</v>
      </c>
      <c r="E8" s="39">
        <v>35</v>
      </c>
      <c r="F8" s="39"/>
      <c r="G8" s="39"/>
      <c r="H8" s="39"/>
      <c r="I8" s="39">
        <f t="shared" si="2"/>
        <v>0</v>
      </c>
      <c r="J8" s="39"/>
      <c r="K8" s="39"/>
      <c r="L8" s="39"/>
      <c r="M8" s="28">
        <v>837</v>
      </c>
      <c r="N8" s="6">
        <v>7855.92</v>
      </c>
      <c r="O8" s="5">
        <v>64</v>
      </c>
      <c r="P8" s="5">
        <v>1075</v>
      </c>
      <c r="Q8" s="6">
        <v>17870.31</v>
      </c>
      <c r="R8" s="7">
        <v>33</v>
      </c>
      <c r="S8" s="35">
        <v>178.2</v>
      </c>
      <c r="T8" s="29">
        <v>33</v>
      </c>
    </row>
    <row r="9" spans="1:20" ht="15">
      <c r="A9" s="4">
        <v>3</v>
      </c>
      <c r="B9" s="9" t="s">
        <v>66</v>
      </c>
      <c r="C9" s="41">
        <f t="shared" si="0"/>
        <v>14</v>
      </c>
      <c r="D9" s="41">
        <f t="shared" si="1"/>
        <v>14</v>
      </c>
      <c r="E9" s="39">
        <v>14</v>
      </c>
      <c r="F9" s="39"/>
      <c r="G9" s="39"/>
      <c r="H9" s="39"/>
      <c r="I9" s="39">
        <f t="shared" si="2"/>
        <v>0</v>
      </c>
      <c r="J9" s="39"/>
      <c r="K9" s="39"/>
      <c r="L9" s="39"/>
      <c r="M9" s="28">
        <v>265</v>
      </c>
      <c r="N9" s="6">
        <v>2076.98</v>
      </c>
      <c r="O9" s="5"/>
      <c r="P9" s="5"/>
      <c r="Q9" s="6"/>
      <c r="R9" s="7">
        <v>13</v>
      </c>
      <c r="S9" s="35">
        <v>70.2</v>
      </c>
      <c r="T9" s="29">
        <v>13</v>
      </c>
    </row>
    <row r="10" spans="1:20" ht="15">
      <c r="A10" s="4">
        <v>4</v>
      </c>
      <c r="B10" s="9" t="s">
        <v>3</v>
      </c>
      <c r="C10" s="41">
        <f t="shared" si="0"/>
        <v>114</v>
      </c>
      <c r="D10" s="41">
        <f t="shared" si="1"/>
        <v>109</v>
      </c>
      <c r="E10" s="39">
        <v>109</v>
      </c>
      <c r="F10" s="39"/>
      <c r="G10" s="39"/>
      <c r="H10" s="39"/>
      <c r="I10" s="39">
        <f t="shared" si="2"/>
        <v>5</v>
      </c>
      <c r="J10" s="39"/>
      <c r="K10" s="39">
        <v>5</v>
      </c>
      <c r="L10" s="39"/>
      <c r="M10" s="28">
        <f>2107-18</f>
        <v>2089</v>
      </c>
      <c r="N10" s="6">
        <f>18898.94-161.45</f>
        <v>18737.489999999998</v>
      </c>
      <c r="O10" s="5"/>
      <c r="P10" s="5"/>
      <c r="Q10" s="6"/>
      <c r="R10" s="7">
        <v>146</v>
      </c>
      <c r="S10" s="35">
        <v>788.4</v>
      </c>
      <c r="T10" s="29">
        <v>146</v>
      </c>
    </row>
    <row r="11" spans="1:20" ht="15">
      <c r="A11" s="4">
        <v>5</v>
      </c>
      <c r="B11" s="9" t="s">
        <v>4</v>
      </c>
      <c r="C11" s="41">
        <f t="shared" si="0"/>
        <v>31</v>
      </c>
      <c r="D11" s="41">
        <f t="shared" si="1"/>
        <v>29</v>
      </c>
      <c r="E11" s="39">
        <v>29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412</v>
      </c>
      <c r="N11" s="6">
        <v>3792.07</v>
      </c>
      <c r="O11" s="5"/>
      <c r="P11" s="5"/>
      <c r="Q11" s="6"/>
      <c r="R11" s="7">
        <v>35</v>
      </c>
      <c r="S11" s="35">
        <v>189</v>
      </c>
      <c r="T11" s="29">
        <v>35</v>
      </c>
    </row>
    <row r="12" spans="1:20" ht="15">
      <c r="A12" s="4">
        <v>6</v>
      </c>
      <c r="B12" s="9" t="s">
        <v>5</v>
      </c>
      <c r="C12" s="41">
        <f t="shared" si="0"/>
        <v>28</v>
      </c>
      <c r="D12" s="41">
        <f t="shared" si="1"/>
        <v>27</v>
      </c>
      <c r="E12" s="39">
        <v>26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28">
        <v>611</v>
      </c>
      <c r="N12" s="6">
        <v>5914.49</v>
      </c>
      <c r="O12" s="5"/>
      <c r="P12" s="5"/>
      <c r="Q12" s="6"/>
      <c r="R12" s="7">
        <v>41</v>
      </c>
      <c r="S12" s="35">
        <v>221.4</v>
      </c>
      <c r="T12" s="29">
        <v>41</v>
      </c>
    </row>
    <row r="13" spans="1:20" ht="15">
      <c r="A13" s="4">
        <v>7</v>
      </c>
      <c r="B13" s="9" t="s">
        <v>14</v>
      </c>
      <c r="C13" s="41">
        <f t="shared" si="0"/>
        <v>24</v>
      </c>
      <c r="D13" s="41">
        <f t="shared" si="1"/>
        <v>24</v>
      </c>
      <c r="E13" s="39">
        <v>24</v>
      </c>
      <c r="F13" s="39"/>
      <c r="G13" s="39"/>
      <c r="H13" s="39"/>
      <c r="I13" s="39">
        <f t="shared" si="2"/>
        <v>0</v>
      </c>
      <c r="J13" s="39"/>
      <c r="K13" s="39"/>
      <c r="L13" s="39"/>
      <c r="M13" s="28">
        <v>483</v>
      </c>
      <c r="N13" s="6">
        <v>4662.74</v>
      </c>
      <c r="O13" s="5"/>
      <c r="P13" s="5"/>
      <c r="Q13" s="6"/>
      <c r="R13" s="7">
        <v>23</v>
      </c>
      <c r="S13" s="35">
        <v>124.2</v>
      </c>
      <c r="T13" s="29">
        <v>23</v>
      </c>
    </row>
    <row r="14" spans="1:20" ht="15">
      <c r="A14" s="4">
        <v>8</v>
      </c>
      <c r="B14" s="31" t="s">
        <v>67</v>
      </c>
      <c r="C14" s="41">
        <f t="shared" si="0"/>
        <v>38</v>
      </c>
      <c r="D14" s="41">
        <f t="shared" si="1"/>
        <v>37</v>
      </c>
      <c r="E14" s="39">
        <v>37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28">
        <v>443</v>
      </c>
      <c r="N14" s="6">
        <v>4330.45</v>
      </c>
      <c r="O14" s="5">
        <v>47</v>
      </c>
      <c r="P14" s="5">
        <v>800</v>
      </c>
      <c r="Q14" s="6">
        <v>13221.97</v>
      </c>
      <c r="R14" s="7">
        <v>24</v>
      </c>
      <c r="S14" s="35">
        <v>129.6</v>
      </c>
      <c r="T14" s="29">
        <v>24</v>
      </c>
    </row>
    <row r="15" spans="1:20" ht="15">
      <c r="A15" s="4">
        <v>9</v>
      </c>
      <c r="B15" s="9" t="s">
        <v>68</v>
      </c>
      <c r="C15" s="41">
        <f t="shared" si="0"/>
        <v>19</v>
      </c>
      <c r="D15" s="41">
        <f t="shared" si="1"/>
        <v>19</v>
      </c>
      <c r="E15" s="39">
        <v>19</v>
      </c>
      <c r="F15" s="39"/>
      <c r="G15" s="39"/>
      <c r="H15" s="39"/>
      <c r="I15" s="39">
        <f t="shared" si="2"/>
        <v>0</v>
      </c>
      <c r="J15" s="39"/>
      <c r="K15" s="39"/>
      <c r="L15" s="39"/>
      <c r="M15" s="28">
        <v>433</v>
      </c>
      <c r="N15" s="6">
        <v>3860.53</v>
      </c>
      <c r="O15" s="5">
        <v>13</v>
      </c>
      <c r="P15" s="5">
        <v>234</v>
      </c>
      <c r="Q15" s="6">
        <v>3932.5</v>
      </c>
      <c r="R15" s="7">
        <v>7</v>
      </c>
      <c r="S15" s="35">
        <v>37.8</v>
      </c>
      <c r="T15" s="29">
        <v>7</v>
      </c>
    </row>
    <row r="16" spans="1:20" ht="15">
      <c r="A16" s="4">
        <v>10</v>
      </c>
      <c r="B16" s="31" t="s">
        <v>6</v>
      </c>
      <c r="C16" s="41">
        <f t="shared" si="0"/>
        <v>18</v>
      </c>
      <c r="D16" s="41">
        <f t="shared" si="1"/>
        <v>18</v>
      </c>
      <c r="E16" s="39">
        <v>18</v>
      </c>
      <c r="F16" s="39"/>
      <c r="G16" s="39"/>
      <c r="H16" s="39"/>
      <c r="I16" s="39">
        <f t="shared" si="2"/>
        <v>0</v>
      </c>
      <c r="J16" s="39"/>
      <c r="K16" s="39"/>
      <c r="L16" s="39"/>
      <c r="M16" s="28">
        <v>398</v>
      </c>
      <c r="N16" s="6">
        <v>2858.57</v>
      </c>
      <c r="O16" s="5"/>
      <c r="P16" s="5"/>
      <c r="Q16" s="6"/>
      <c r="R16" s="7">
        <v>17</v>
      </c>
      <c r="S16" s="35">
        <v>91.8</v>
      </c>
      <c r="T16" s="29">
        <v>17</v>
      </c>
    </row>
    <row r="17" spans="1:20" ht="15">
      <c r="A17" s="4">
        <v>11</v>
      </c>
      <c r="B17" s="9" t="s">
        <v>7</v>
      </c>
      <c r="C17" s="41">
        <f t="shared" si="0"/>
        <v>40</v>
      </c>
      <c r="D17" s="41">
        <f t="shared" si="1"/>
        <v>36</v>
      </c>
      <c r="E17" s="39">
        <v>36</v>
      </c>
      <c r="F17" s="39"/>
      <c r="G17" s="39"/>
      <c r="H17" s="39"/>
      <c r="I17" s="39">
        <f t="shared" si="2"/>
        <v>4</v>
      </c>
      <c r="J17" s="39"/>
      <c r="K17" s="39">
        <v>2</v>
      </c>
      <c r="L17" s="39">
        <v>2</v>
      </c>
      <c r="M17" s="28">
        <v>573</v>
      </c>
      <c r="N17" s="6">
        <v>5321.61</v>
      </c>
      <c r="O17" s="5"/>
      <c r="P17" s="5"/>
      <c r="Q17" s="6"/>
      <c r="R17" s="7">
        <v>60</v>
      </c>
      <c r="S17" s="35">
        <v>324</v>
      </c>
      <c r="T17" s="29">
        <v>60</v>
      </c>
    </row>
    <row r="18" spans="1:20" ht="15">
      <c r="A18" s="4">
        <v>12</v>
      </c>
      <c r="B18" s="9" t="s">
        <v>13</v>
      </c>
      <c r="C18" s="41">
        <f t="shared" si="0"/>
        <v>45</v>
      </c>
      <c r="D18" s="41">
        <f t="shared" si="1"/>
        <v>45</v>
      </c>
      <c r="E18" s="39">
        <v>45</v>
      </c>
      <c r="F18" s="39"/>
      <c r="G18" s="39"/>
      <c r="H18" s="39"/>
      <c r="I18" s="39">
        <f t="shared" si="2"/>
        <v>0</v>
      </c>
      <c r="J18" s="39"/>
      <c r="K18" s="39"/>
      <c r="L18" s="39"/>
      <c r="M18" s="28">
        <v>757</v>
      </c>
      <c r="N18" s="6">
        <v>6787.68</v>
      </c>
      <c r="O18" s="5"/>
      <c r="P18" s="5"/>
      <c r="Q18" s="6"/>
      <c r="R18" s="7">
        <v>42</v>
      </c>
      <c r="S18" s="35">
        <v>226.8</v>
      </c>
      <c r="T18" s="29">
        <v>42</v>
      </c>
    </row>
    <row r="19" spans="1:20" ht="15">
      <c r="A19" s="4">
        <v>13</v>
      </c>
      <c r="B19" s="9" t="s">
        <v>49</v>
      </c>
      <c r="C19" s="41">
        <f t="shared" si="0"/>
        <v>19</v>
      </c>
      <c r="D19" s="41">
        <f t="shared" si="1"/>
        <v>17</v>
      </c>
      <c r="E19" s="39">
        <v>15</v>
      </c>
      <c r="F19" s="39"/>
      <c r="G19" s="39">
        <v>1</v>
      </c>
      <c r="H19" s="39">
        <v>1</v>
      </c>
      <c r="I19" s="39">
        <f t="shared" si="2"/>
        <v>2</v>
      </c>
      <c r="J19" s="39"/>
      <c r="K19" s="39">
        <v>2</v>
      </c>
      <c r="L19" s="39"/>
      <c r="M19" s="28">
        <v>317</v>
      </c>
      <c r="N19" s="6">
        <v>3164.22</v>
      </c>
      <c r="O19" s="5"/>
      <c r="P19" s="5"/>
      <c r="Q19" s="6"/>
      <c r="R19" s="7">
        <v>22</v>
      </c>
      <c r="S19" s="35">
        <v>118.8</v>
      </c>
      <c r="T19" s="29">
        <v>22</v>
      </c>
    </row>
    <row r="20" spans="1:20" ht="15">
      <c r="A20" s="4">
        <v>14</v>
      </c>
      <c r="B20" s="9" t="s">
        <v>8</v>
      </c>
      <c r="C20" s="41">
        <f t="shared" si="0"/>
        <v>31</v>
      </c>
      <c r="D20" s="41">
        <f t="shared" si="1"/>
        <v>31</v>
      </c>
      <c r="E20" s="39">
        <v>30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28">
        <v>468</v>
      </c>
      <c r="N20" s="6">
        <v>4659.7</v>
      </c>
      <c r="O20" s="5"/>
      <c r="P20" s="5"/>
      <c r="Q20" s="6"/>
      <c r="R20" s="7">
        <v>21</v>
      </c>
      <c r="S20" s="35">
        <v>113.4</v>
      </c>
      <c r="T20" s="29">
        <v>21</v>
      </c>
    </row>
    <row r="21" spans="1:20" ht="15">
      <c r="A21" s="4">
        <v>15</v>
      </c>
      <c r="B21" s="9" t="s">
        <v>15</v>
      </c>
      <c r="C21" s="41">
        <f t="shared" si="0"/>
        <v>52</v>
      </c>
      <c r="D21" s="41">
        <f t="shared" si="1"/>
        <v>51</v>
      </c>
      <c r="E21" s="39">
        <v>51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28">
        <v>970</v>
      </c>
      <c r="N21" s="6">
        <v>7056.2</v>
      </c>
      <c r="O21" s="5">
        <v>81</v>
      </c>
      <c r="P21" s="5">
        <v>1076</v>
      </c>
      <c r="Q21" s="6">
        <v>16154.18</v>
      </c>
      <c r="R21" s="7">
        <v>45</v>
      </c>
      <c r="S21" s="35">
        <v>243</v>
      </c>
      <c r="T21" s="29">
        <v>45</v>
      </c>
    </row>
    <row r="22" spans="1:20" ht="15">
      <c r="A22" s="4">
        <v>16</v>
      </c>
      <c r="B22" s="9" t="s">
        <v>16</v>
      </c>
      <c r="C22" s="41">
        <f t="shared" si="0"/>
        <v>21</v>
      </c>
      <c r="D22" s="41">
        <f t="shared" si="1"/>
        <v>21</v>
      </c>
      <c r="E22" s="39">
        <v>21</v>
      </c>
      <c r="F22" s="39"/>
      <c r="G22" s="39"/>
      <c r="H22" s="39"/>
      <c r="I22" s="39">
        <f t="shared" si="2"/>
        <v>0</v>
      </c>
      <c r="J22" s="39"/>
      <c r="K22" s="39"/>
      <c r="L22" s="39"/>
      <c r="M22" s="28">
        <v>474</v>
      </c>
      <c r="N22" s="6">
        <v>3348.94</v>
      </c>
      <c r="O22" s="5"/>
      <c r="P22" s="5"/>
      <c r="Q22" s="6"/>
      <c r="R22" s="7">
        <v>21</v>
      </c>
      <c r="S22" s="35">
        <v>113.4</v>
      </c>
      <c r="T22" s="29">
        <v>21</v>
      </c>
    </row>
    <row r="23" spans="1:20" ht="15">
      <c r="A23" s="4">
        <v>17</v>
      </c>
      <c r="B23" s="9" t="s">
        <v>9</v>
      </c>
      <c r="C23" s="41">
        <f t="shared" si="0"/>
        <v>29</v>
      </c>
      <c r="D23" s="41">
        <f t="shared" si="1"/>
        <v>29</v>
      </c>
      <c r="E23" s="39">
        <v>29</v>
      </c>
      <c r="F23" s="39"/>
      <c r="G23" s="39"/>
      <c r="H23" s="39"/>
      <c r="I23" s="39">
        <f t="shared" si="2"/>
        <v>0</v>
      </c>
      <c r="J23" s="39"/>
      <c r="K23" s="39"/>
      <c r="L23" s="39"/>
      <c r="M23" s="28">
        <v>525</v>
      </c>
      <c r="N23" s="6">
        <v>4850.77</v>
      </c>
      <c r="O23" s="5"/>
      <c r="P23" s="5"/>
      <c r="Q23" s="6"/>
      <c r="R23" s="7">
        <v>28</v>
      </c>
      <c r="S23" s="35">
        <v>151.2</v>
      </c>
      <c r="T23" s="29">
        <v>25</v>
      </c>
    </row>
    <row r="24" spans="1:20" ht="15">
      <c r="A24" s="4">
        <v>18</v>
      </c>
      <c r="B24" s="31" t="s">
        <v>10</v>
      </c>
      <c r="C24" s="41">
        <f t="shared" si="0"/>
        <v>30</v>
      </c>
      <c r="D24" s="41">
        <f t="shared" si="1"/>
        <v>30</v>
      </c>
      <c r="E24" s="39">
        <v>30</v>
      </c>
      <c r="F24" s="39"/>
      <c r="G24" s="39"/>
      <c r="H24" s="39"/>
      <c r="I24" s="39">
        <f t="shared" si="2"/>
        <v>0</v>
      </c>
      <c r="J24" s="39"/>
      <c r="K24" s="39"/>
      <c r="L24" s="39"/>
      <c r="M24" s="28">
        <v>656</v>
      </c>
      <c r="N24" s="6">
        <v>5034.2</v>
      </c>
      <c r="O24" s="5">
        <v>82</v>
      </c>
      <c r="P24" s="5">
        <v>904</v>
      </c>
      <c r="Q24" s="6">
        <v>14494.23</v>
      </c>
      <c r="R24" s="7">
        <v>29</v>
      </c>
      <c r="S24" s="35">
        <v>156.6</v>
      </c>
      <c r="T24" s="29">
        <v>29</v>
      </c>
    </row>
    <row r="25" spans="1:20" ht="15">
      <c r="A25" s="4">
        <v>19</v>
      </c>
      <c r="B25" s="9" t="s">
        <v>11</v>
      </c>
      <c r="C25" s="41">
        <f t="shared" si="0"/>
        <v>21</v>
      </c>
      <c r="D25" s="41">
        <f t="shared" si="1"/>
        <v>20</v>
      </c>
      <c r="E25" s="39">
        <v>20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28">
        <v>465</v>
      </c>
      <c r="N25" s="6">
        <v>4158.5</v>
      </c>
      <c r="O25" s="5"/>
      <c r="P25" s="5"/>
      <c r="Q25" s="6"/>
      <c r="R25" s="7">
        <v>32</v>
      </c>
      <c r="S25" s="35">
        <v>172.8</v>
      </c>
      <c r="T25" s="29">
        <v>32</v>
      </c>
    </row>
    <row r="26" spans="1:20" ht="15">
      <c r="A26" s="4">
        <v>20</v>
      </c>
      <c r="B26" s="9" t="s">
        <v>69</v>
      </c>
      <c r="C26" s="41">
        <f t="shared" si="0"/>
        <v>21</v>
      </c>
      <c r="D26" s="41">
        <f t="shared" si="1"/>
        <v>20</v>
      </c>
      <c r="E26" s="39">
        <v>20</v>
      </c>
      <c r="F26" s="39"/>
      <c r="G26" s="39"/>
      <c r="H26" s="39"/>
      <c r="I26" s="39">
        <f t="shared" si="2"/>
        <v>1</v>
      </c>
      <c r="J26" s="39"/>
      <c r="K26" s="39">
        <v>1</v>
      </c>
      <c r="L26" s="39"/>
      <c r="M26" s="28">
        <v>228</v>
      </c>
      <c r="N26" s="6">
        <v>1989.18</v>
      </c>
      <c r="O26" s="5"/>
      <c r="P26" s="5"/>
      <c r="Q26" s="6"/>
      <c r="R26" s="7"/>
      <c r="S26" s="35"/>
      <c r="T26" s="29">
        <v>23</v>
      </c>
    </row>
    <row r="27" spans="1:20" ht="15">
      <c r="A27" s="4">
        <v>21</v>
      </c>
      <c r="B27" s="31" t="s">
        <v>70</v>
      </c>
      <c r="C27" s="41">
        <f t="shared" si="0"/>
        <v>18</v>
      </c>
      <c r="D27" s="41">
        <f t="shared" si="1"/>
        <v>18</v>
      </c>
      <c r="E27" s="39">
        <v>18</v>
      </c>
      <c r="F27" s="39"/>
      <c r="G27" s="39"/>
      <c r="H27" s="39"/>
      <c r="I27" s="39">
        <f t="shared" si="2"/>
        <v>0</v>
      </c>
      <c r="J27" s="39"/>
      <c r="K27" s="39"/>
      <c r="L27" s="39"/>
      <c r="M27" s="28">
        <v>416</v>
      </c>
      <c r="N27" s="6">
        <v>3789.15</v>
      </c>
      <c r="O27" s="5"/>
      <c r="P27" s="5"/>
      <c r="Q27" s="6"/>
      <c r="R27" s="7">
        <v>15</v>
      </c>
      <c r="S27" s="35">
        <v>81</v>
      </c>
      <c r="T27" s="29">
        <v>14</v>
      </c>
    </row>
    <row r="28" spans="1:20" ht="15">
      <c r="A28" s="4">
        <v>22</v>
      </c>
      <c r="B28" s="9" t="s">
        <v>17</v>
      </c>
      <c r="C28" s="41">
        <f t="shared" si="0"/>
        <v>31</v>
      </c>
      <c r="D28" s="41">
        <f t="shared" si="1"/>
        <v>31</v>
      </c>
      <c r="E28" s="39">
        <v>31</v>
      </c>
      <c r="F28" s="39"/>
      <c r="G28" s="39"/>
      <c r="H28" s="39"/>
      <c r="I28" s="39">
        <f t="shared" si="2"/>
        <v>0</v>
      </c>
      <c r="J28" s="39"/>
      <c r="K28" s="39"/>
      <c r="L28" s="39"/>
      <c r="M28" s="28">
        <v>509</v>
      </c>
      <c r="N28" s="6">
        <v>4714.37</v>
      </c>
      <c r="O28" s="5"/>
      <c r="P28" s="5"/>
      <c r="Q28" s="6"/>
      <c r="R28" s="7">
        <v>15</v>
      </c>
      <c r="S28" s="35">
        <v>81</v>
      </c>
      <c r="T28" s="29">
        <v>15</v>
      </c>
    </row>
    <row r="29" spans="1:20" ht="15">
      <c r="A29" s="4">
        <v>23</v>
      </c>
      <c r="B29" s="9" t="s">
        <v>71</v>
      </c>
      <c r="C29" s="41">
        <f t="shared" si="0"/>
        <v>23</v>
      </c>
      <c r="D29" s="41">
        <f t="shared" si="1"/>
        <v>23</v>
      </c>
      <c r="E29" s="39">
        <v>23</v>
      </c>
      <c r="F29" s="39"/>
      <c r="G29" s="39"/>
      <c r="H29" s="39"/>
      <c r="I29" s="39">
        <f t="shared" si="2"/>
        <v>0</v>
      </c>
      <c r="J29" s="39"/>
      <c r="K29" s="39"/>
      <c r="L29" s="39"/>
      <c r="M29" s="28">
        <v>547</v>
      </c>
      <c r="N29" s="6">
        <v>5406.58</v>
      </c>
      <c r="O29" s="5"/>
      <c r="P29" s="5"/>
      <c r="Q29" s="6"/>
      <c r="R29" s="7">
        <v>10</v>
      </c>
      <c r="S29" s="35">
        <v>54</v>
      </c>
      <c r="T29" s="29">
        <v>10</v>
      </c>
    </row>
    <row r="30" spans="1:20" ht="15">
      <c r="A30" s="4">
        <v>24</v>
      </c>
      <c r="B30" s="9" t="s">
        <v>48</v>
      </c>
      <c r="C30" s="41">
        <f t="shared" si="0"/>
        <v>13</v>
      </c>
      <c r="D30" s="41">
        <f t="shared" si="1"/>
        <v>13</v>
      </c>
      <c r="E30" s="39">
        <v>13</v>
      </c>
      <c r="F30" s="39"/>
      <c r="G30" s="39"/>
      <c r="H30" s="39"/>
      <c r="I30" s="39">
        <f t="shared" si="2"/>
        <v>0</v>
      </c>
      <c r="J30" s="39"/>
      <c r="K30" s="39"/>
      <c r="L30" s="39"/>
      <c r="M30" s="28">
        <v>257</v>
      </c>
      <c r="N30" s="6">
        <v>2269.6</v>
      </c>
      <c r="O30" s="5">
        <v>28</v>
      </c>
      <c r="P30" s="5">
        <v>256</v>
      </c>
      <c r="Q30" s="6">
        <v>4140.02</v>
      </c>
      <c r="R30" s="7">
        <v>15</v>
      </c>
      <c r="S30" s="35">
        <v>81</v>
      </c>
      <c r="T30" s="29">
        <v>15</v>
      </c>
    </row>
    <row r="31" spans="1:20" ht="15">
      <c r="A31" s="4">
        <v>25</v>
      </c>
      <c r="B31" s="9" t="s">
        <v>18</v>
      </c>
      <c r="C31" s="41">
        <f t="shared" si="0"/>
        <v>11</v>
      </c>
      <c r="D31" s="41">
        <f t="shared" si="1"/>
        <v>11</v>
      </c>
      <c r="E31" s="39">
        <v>11</v>
      </c>
      <c r="F31" s="39"/>
      <c r="G31" s="39"/>
      <c r="H31" s="39"/>
      <c r="I31" s="39">
        <f t="shared" si="2"/>
        <v>0</v>
      </c>
      <c r="J31" s="39"/>
      <c r="K31" s="39"/>
      <c r="L31" s="39"/>
      <c r="M31" s="28">
        <v>257</v>
      </c>
      <c r="N31" s="6">
        <v>958.39</v>
      </c>
      <c r="O31" s="5"/>
      <c r="P31" s="5"/>
      <c r="Q31" s="6"/>
      <c r="R31" s="7">
        <v>8</v>
      </c>
      <c r="S31" s="35">
        <v>43.2</v>
      </c>
      <c r="T31" s="29">
        <v>8</v>
      </c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28">
        <v>23</v>
      </c>
      <c r="N32" s="6">
        <v>138.95</v>
      </c>
      <c r="O32" s="17">
        <v>16</v>
      </c>
      <c r="P32" s="5">
        <v>242</v>
      </c>
      <c r="Q32" s="6">
        <v>4234.62</v>
      </c>
      <c r="R32" s="7">
        <v>5</v>
      </c>
      <c r="S32" s="35">
        <v>27</v>
      </c>
      <c r="T32" s="29">
        <v>5</v>
      </c>
    </row>
    <row r="33" spans="1:20" ht="15">
      <c r="A33" s="4">
        <v>27</v>
      </c>
      <c r="B33" s="9" t="s">
        <v>19</v>
      </c>
      <c r="C33" s="41">
        <f t="shared" si="0"/>
        <v>14</v>
      </c>
      <c r="D33" s="41">
        <f t="shared" si="1"/>
        <v>14</v>
      </c>
      <c r="E33" s="39">
        <v>14</v>
      </c>
      <c r="F33" s="39"/>
      <c r="G33" s="39"/>
      <c r="H33" s="39"/>
      <c r="I33" s="39">
        <f t="shared" si="2"/>
        <v>0</v>
      </c>
      <c r="J33" s="39"/>
      <c r="K33" s="39"/>
      <c r="L33" s="39"/>
      <c r="M33" s="28">
        <v>241</v>
      </c>
      <c r="N33" s="6">
        <v>2203.83</v>
      </c>
      <c r="O33" s="5">
        <v>53</v>
      </c>
      <c r="P33" s="5">
        <v>752</v>
      </c>
      <c r="Q33" s="6">
        <v>13236.04</v>
      </c>
      <c r="R33" s="7">
        <v>14</v>
      </c>
      <c r="S33" s="35">
        <v>75.6</v>
      </c>
      <c r="T33" s="29">
        <v>14</v>
      </c>
    </row>
    <row r="34" spans="1:20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>
        <v>0</v>
      </c>
      <c r="F34" s="28"/>
      <c r="G34" s="28"/>
      <c r="H34" s="28"/>
      <c r="I34" s="39">
        <f t="shared" si="2"/>
        <v>0</v>
      </c>
      <c r="J34" s="28"/>
      <c r="K34" s="28"/>
      <c r="L34" s="28"/>
      <c r="M34" s="28">
        <v>0</v>
      </c>
      <c r="N34" s="6">
        <v>0</v>
      </c>
      <c r="O34" s="5"/>
      <c r="P34" s="5"/>
      <c r="Q34" s="6"/>
      <c r="R34" s="7">
        <v>6</v>
      </c>
      <c r="S34" s="35">
        <v>32.4</v>
      </c>
      <c r="T34" s="29">
        <v>6</v>
      </c>
    </row>
    <row r="35" spans="1:20" ht="15">
      <c r="A35" s="5"/>
      <c r="B35" s="48" t="s">
        <v>58</v>
      </c>
      <c r="C35" s="49">
        <f aca="true" t="shared" si="3" ref="C35:T35">SUM(C7:C34)</f>
        <v>755</v>
      </c>
      <c r="D35" s="49">
        <f t="shared" si="3"/>
        <v>736</v>
      </c>
      <c r="E35" s="49">
        <f t="shared" si="3"/>
        <v>732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</v>
      </c>
      <c r="J35" s="49">
        <f t="shared" si="3"/>
        <v>2</v>
      </c>
      <c r="K35" s="49">
        <f t="shared" si="3"/>
        <v>15</v>
      </c>
      <c r="L35" s="49">
        <f t="shared" si="3"/>
        <v>2</v>
      </c>
      <c r="M35" s="49">
        <f t="shared" si="3"/>
        <v>13938</v>
      </c>
      <c r="N35" s="51">
        <f t="shared" si="3"/>
        <v>122079.07999999999</v>
      </c>
      <c r="O35" s="49">
        <f t="shared" si="3"/>
        <v>384</v>
      </c>
      <c r="P35" s="49">
        <f t="shared" si="3"/>
        <v>5339</v>
      </c>
      <c r="Q35" s="51">
        <f t="shared" si="3"/>
        <v>87283.87</v>
      </c>
      <c r="R35" s="49">
        <f t="shared" si="3"/>
        <v>727</v>
      </c>
      <c r="S35" s="51">
        <f t="shared" si="3"/>
        <v>3925.8</v>
      </c>
      <c r="T35" s="49">
        <f t="shared" si="3"/>
        <v>760</v>
      </c>
    </row>
    <row r="36" spans="1:20" ht="16.5" customHeight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  <c r="R36" s="138"/>
      <c r="S36" s="138"/>
      <c r="T36" s="60"/>
    </row>
    <row r="37" spans="1:19" ht="18" customHeight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  <c r="R37" s="127"/>
      <c r="S37" s="128"/>
    </row>
    <row r="38" spans="1:19" ht="15" customHeight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  <c r="R38" s="127"/>
      <c r="S38" s="129"/>
    </row>
    <row r="39" spans="1:19" ht="28.5" customHeight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  <c r="R39" s="127"/>
      <c r="S39" s="129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51</v>
      </c>
      <c r="P40" s="17">
        <v>707</v>
      </c>
      <c r="Q40" s="18">
        <v>11881.97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222</v>
      </c>
      <c r="P41" s="17">
        <v>2992</v>
      </c>
      <c r="Q41" s="18">
        <v>48314.87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87</v>
      </c>
      <c r="P42" s="17">
        <v>1140</v>
      </c>
      <c r="Q42" s="17">
        <v>18900.28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126</v>
      </c>
      <c r="P43" s="17">
        <v>1944</v>
      </c>
      <c r="Q43" s="17">
        <v>32643.4</v>
      </c>
      <c r="R43" s="44"/>
      <c r="S43" s="44"/>
    </row>
    <row r="44" spans="1:19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836</v>
      </c>
      <c r="Q44" s="17">
        <v>13708.62</v>
      </c>
      <c r="R44" s="44"/>
      <c r="S44" s="4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23</v>
      </c>
      <c r="P45" s="17">
        <v>263</v>
      </c>
      <c r="Q45" s="17">
        <v>4417.73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77</v>
      </c>
      <c r="P46" s="17">
        <v>1148</v>
      </c>
      <c r="Q46" s="17">
        <v>16562.65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51</v>
      </c>
      <c r="P47" s="17">
        <v>867</v>
      </c>
      <c r="Q47" s="17">
        <v>13702.72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687</v>
      </c>
      <c r="Q48" s="17">
        <v>10217.98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736</v>
      </c>
      <c r="P49" s="20">
        <f>SUM(P40:P48)</f>
        <v>10584</v>
      </c>
      <c r="Q49" s="50">
        <f>SUM(Q40:Q48)</f>
        <v>170350.22</v>
      </c>
      <c r="R49" s="52"/>
      <c r="S49" s="52"/>
      <c r="T49" s="21"/>
    </row>
    <row r="50" spans="18:19" ht="15">
      <c r="R50" s="2"/>
      <c r="S50" s="2"/>
    </row>
    <row r="51" spans="2:19" ht="15">
      <c r="B51" s="155" t="s">
        <v>79</v>
      </c>
      <c r="C51" s="155"/>
      <c r="D51" s="155"/>
      <c r="E51" s="155"/>
      <c r="F51" s="155"/>
      <c r="G51" s="155"/>
      <c r="H51" s="155"/>
      <c r="I51" s="155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48" t="s">
        <v>33</v>
      </c>
      <c r="F53" s="14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v>2</v>
      </c>
      <c r="D54" s="5">
        <v>28</v>
      </c>
      <c r="E54" s="156">
        <v>262.8</v>
      </c>
      <c r="F54" s="156"/>
      <c r="G54" s="157" t="s">
        <v>80</v>
      </c>
      <c r="H54" s="158"/>
      <c r="I54" s="158"/>
      <c r="J54" s="158"/>
      <c r="K54" s="158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>
        <v>2</v>
      </c>
      <c r="D55" s="5">
        <v>18</v>
      </c>
      <c r="E55" s="156">
        <v>161.45</v>
      </c>
      <c r="F55" s="156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2</v>
      </c>
      <c r="D56" s="5">
        <v>27</v>
      </c>
      <c r="E56" s="156">
        <v>240.73</v>
      </c>
      <c r="F56" s="156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11">
        <f>SUM(D54:D56)</f>
        <v>73</v>
      </c>
      <c r="E57" s="151">
        <f>SUM(E54:E56)</f>
        <v>664.98</v>
      </c>
      <c r="F57" s="151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47" t="s">
        <v>87</v>
      </c>
      <c r="C59" s="147"/>
      <c r="D59" s="147"/>
      <c r="E59" s="14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48" t="s">
        <v>33</v>
      </c>
      <c r="F61" s="14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17">
        <v>141</v>
      </c>
      <c r="D62" s="5">
        <v>3442</v>
      </c>
      <c r="E62" s="149">
        <v>13135.7</v>
      </c>
      <c r="F62" s="15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17">
        <v>24</v>
      </c>
      <c r="D63" s="5">
        <v>381</v>
      </c>
      <c r="E63" s="149">
        <v>1454.01</v>
      </c>
      <c r="F63" s="15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6" ht="15">
      <c r="A64" s="5"/>
      <c r="B64" s="55"/>
      <c r="C64" s="11">
        <f>SUM(C62:C63)</f>
        <v>165</v>
      </c>
      <c r="D64" s="11">
        <f>SUM(D62:D63)</f>
        <v>3823</v>
      </c>
      <c r="E64" s="145">
        <f>SUM(E62:E63)</f>
        <v>14589.710000000001</v>
      </c>
      <c r="F64" s="146"/>
    </row>
  </sheetData>
  <sheetProtection/>
  <mergeCells count="62">
    <mergeCell ref="B51:I51"/>
    <mergeCell ref="E53:F53"/>
    <mergeCell ref="E54:F54"/>
    <mergeCell ref="E55:F55"/>
    <mergeCell ref="G54:K54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J38:J39"/>
    <mergeCell ref="D37:H37"/>
    <mergeCell ref="M37:M39"/>
    <mergeCell ref="K38:K39"/>
    <mergeCell ref="E38:E39"/>
    <mergeCell ref="F38:F39"/>
    <mergeCell ref="G38:G39"/>
    <mergeCell ref="H38:H39"/>
    <mergeCell ref="L38:L39"/>
    <mergeCell ref="Q37:Q39"/>
    <mergeCell ref="N37:N39"/>
    <mergeCell ref="O36:Q36"/>
    <mergeCell ref="T3:T6"/>
    <mergeCell ref="R37:R39"/>
    <mergeCell ref="S37:S39"/>
    <mergeCell ref="R3:S3"/>
    <mergeCell ref="R4:R6"/>
    <mergeCell ref="S4:S6"/>
    <mergeCell ref="R36:S36"/>
    <mergeCell ref="E64:F64"/>
    <mergeCell ref="B59:E59"/>
    <mergeCell ref="E61:F61"/>
    <mergeCell ref="E62:F62"/>
    <mergeCell ref="E63:F63"/>
    <mergeCell ref="E57:F57"/>
    <mergeCell ref="O37:O39"/>
    <mergeCell ref="P37:P39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T53"/>
  <sheetViews>
    <sheetView zoomScalePageLayoutView="0" workbookViewId="0" topLeftCell="A13">
      <selection activeCell="G12" sqref="G12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1:19" ht="15.75">
      <c r="A1" s="115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3"/>
      <c r="P1" s="23"/>
      <c r="Q1" s="23"/>
      <c r="R1" s="27"/>
      <c r="S1" s="27"/>
    </row>
    <row r="2" spans="1:19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7"/>
      <c r="S2" s="27"/>
    </row>
    <row r="3" spans="1:19" ht="15.75">
      <c r="A3" s="117" t="s">
        <v>41</v>
      </c>
      <c r="B3" s="100" t="s">
        <v>42</v>
      </c>
      <c r="C3" s="144" t="s">
        <v>77</v>
      </c>
      <c r="D3" s="144"/>
      <c r="E3" s="144"/>
      <c r="F3" s="144"/>
      <c r="G3" s="144"/>
      <c r="H3" s="144"/>
      <c r="I3" s="144"/>
      <c r="J3" s="139" t="s">
        <v>44</v>
      </c>
      <c r="K3" s="139"/>
      <c r="L3" s="139"/>
      <c r="M3" s="143" t="s">
        <v>40</v>
      </c>
      <c r="N3" s="143"/>
      <c r="O3" s="143"/>
      <c r="P3" s="143"/>
      <c r="Q3" s="143"/>
      <c r="R3" s="23"/>
      <c r="S3" s="23"/>
    </row>
    <row r="4" spans="1:19" ht="12.75" customHeight="1">
      <c r="A4" s="117"/>
      <c r="B4" s="100"/>
      <c r="C4" s="139" t="s">
        <v>38</v>
      </c>
      <c r="D4" s="139"/>
      <c r="E4" s="139"/>
      <c r="F4" s="139" t="s">
        <v>39</v>
      </c>
      <c r="G4" s="139"/>
      <c r="H4" s="139"/>
      <c r="I4" s="100" t="s">
        <v>75</v>
      </c>
      <c r="J4" s="139"/>
      <c r="K4" s="139"/>
      <c r="L4" s="139"/>
      <c r="M4" s="143"/>
      <c r="N4" s="143"/>
      <c r="O4" s="143"/>
      <c r="P4" s="143"/>
      <c r="Q4" s="143"/>
      <c r="R4" s="24"/>
      <c r="S4" s="24"/>
    </row>
    <row r="5" spans="1:19" ht="12.75" customHeight="1">
      <c r="A5" s="117"/>
      <c r="B5" s="100"/>
      <c r="C5" s="100" t="s">
        <v>43</v>
      </c>
      <c r="D5" s="139" t="s">
        <v>37</v>
      </c>
      <c r="E5" s="100" t="s">
        <v>33</v>
      </c>
      <c r="F5" s="100" t="s">
        <v>43</v>
      </c>
      <c r="G5" s="139" t="s">
        <v>37</v>
      </c>
      <c r="H5" s="100" t="s">
        <v>33</v>
      </c>
      <c r="I5" s="100"/>
      <c r="J5" s="140" t="s">
        <v>43</v>
      </c>
      <c r="K5" s="120" t="s">
        <v>37</v>
      </c>
      <c r="L5" s="109" t="s">
        <v>33</v>
      </c>
      <c r="M5" s="100" t="s">
        <v>45</v>
      </c>
      <c r="N5" s="100" t="s">
        <v>33</v>
      </c>
      <c r="O5" s="100" t="s">
        <v>52</v>
      </c>
      <c r="P5" s="100" t="s">
        <v>33</v>
      </c>
      <c r="Q5" s="142" t="s">
        <v>76</v>
      </c>
      <c r="R5" s="128" t="s">
        <v>51</v>
      </c>
      <c r="S5" s="141"/>
    </row>
    <row r="6" spans="1:19" ht="34.5" customHeight="1">
      <c r="A6" s="117"/>
      <c r="B6" s="100"/>
      <c r="C6" s="100"/>
      <c r="D6" s="139"/>
      <c r="E6" s="100"/>
      <c r="F6" s="100"/>
      <c r="G6" s="139"/>
      <c r="H6" s="100"/>
      <c r="I6" s="100"/>
      <c r="J6" s="140"/>
      <c r="K6" s="121"/>
      <c r="L6" s="118"/>
      <c r="M6" s="100"/>
      <c r="N6" s="100"/>
      <c r="O6" s="100"/>
      <c r="P6" s="100"/>
      <c r="Q6" s="142"/>
      <c r="R6" s="128"/>
      <c r="S6" s="141"/>
    </row>
    <row r="7" spans="1:19" ht="15">
      <c r="A7" s="4">
        <v>1</v>
      </c>
      <c r="B7" s="62" t="s">
        <v>12</v>
      </c>
      <c r="C7" s="29">
        <v>32</v>
      </c>
      <c r="D7" s="5">
        <v>685</v>
      </c>
      <c r="E7" s="6">
        <v>4313.48</v>
      </c>
      <c r="F7" s="28">
        <v>35</v>
      </c>
      <c r="G7" s="28">
        <v>756</v>
      </c>
      <c r="H7" s="5">
        <v>4760.58</v>
      </c>
      <c r="I7" s="6">
        <f aca="true" t="shared" si="0" ref="I7:I34">E7+H7</f>
        <v>9074.06</v>
      </c>
      <c r="J7" s="28"/>
      <c r="K7" s="28"/>
      <c r="L7" s="5"/>
      <c r="M7" s="4">
        <v>600</v>
      </c>
      <c r="N7" s="54">
        <v>1234.79</v>
      </c>
      <c r="O7" s="61"/>
      <c r="P7" s="54"/>
      <c r="Q7" s="6">
        <f aca="true" t="shared" si="1" ref="Q7:Q34">N7+P7</f>
        <v>1234.79</v>
      </c>
      <c r="R7" s="38">
        <f>'лютий 2017'!N7+'лютий 2017'!Q7+'лютий 2017'!S7+'лютий(платн)'!I7+'лютий(платн)'!L7+'лютий(платн)'!Q7</f>
        <v>12446.82</v>
      </c>
      <c r="S7" s="8"/>
    </row>
    <row r="8" spans="1:19" ht="15">
      <c r="A8" s="4">
        <v>2</v>
      </c>
      <c r="B8" s="62" t="s">
        <v>65</v>
      </c>
      <c r="C8" s="29">
        <v>46</v>
      </c>
      <c r="D8" s="5">
        <v>1050</v>
      </c>
      <c r="E8" s="6">
        <v>6374.08</v>
      </c>
      <c r="F8" s="28">
        <v>29</v>
      </c>
      <c r="G8" s="28">
        <v>587</v>
      </c>
      <c r="H8" s="5">
        <v>3563.42</v>
      </c>
      <c r="I8" s="6">
        <f t="shared" si="0"/>
        <v>9937.5</v>
      </c>
      <c r="J8" s="28">
        <v>66</v>
      </c>
      <c r="K8" s="28">
        <v>1605</v>
      </c>
      <c r="L8" s="5">
        <v>6897.49</v>
      </c>
      <c r="M8" s="5">
        <v>250</v>
      </c>
      <c r="N8" s="6">
        <v>516.87</v>
      </c>
      <c r="O8" s="28"/>
      <c r="P8" s="6"/>
      <c r="Q8" s="6">
        <f t="shared" si="1"/>
        <v>516.87</v>
      </c>
      <c r="R8" s="38">
        <f>'лютий 2017'!N8+'лютий 2017'!Q8+'лютий 2017'!S8+'лютий(платн)'!I8+'лютий(платн)'!L8+'лютий(платн)'!Q8</f>
        <v>43256.29000000001</v>
      </c>
      <c r="S8" s="8"/>
    </row>
    <row r="9" spans="1:19" ht="15">
      <c r="A9" s="4">
        <v>3</v>
      </c>
      <c r="B9" s="62" t="s">
        <v>66</v>
      </c>
      <c r="C9" s="43">
        <v>38</v>
      </c>
      <c r="D9" s="5">
        <v>918</v>
      </c>
      <c r="E9" s="6">
        <v>4698.78</v>
      </c>
      <c r="F9" s="28">
        <v>35</v>
      </c>
      <c r="G9" s="28">
        <v>891</v>
      </c>
      <c r="H9" s="5">
        <v>4560.59</v>
      </c>
      <c r="I9" s="6">
        <f t="shared" si="0"/>
        <v>9259.369999999999</v>
      </c>
      <c r="J9" s="28"/>
      <c r="K9" s="28"/>
      <c r="L9" s="5"/>
      <c r="M9" s="5"/>
      <c r="N9" s="6"/>
      <c r="O9" s="28"/>
      <c r="P9" s="6"/>
      <c r="Q9" s="6">
        <f t="shared" si="1"/>
        <v>0</v>
      </c>
      <c r="R9" s="38">
        <f>'лютий 2017'!N9+'лютий 2017'!Q9+'лютий 2017'!S9+'лютий(платн)'!I9+'лютий(платн)'!L9+'лютий(платн)'!Q9</f>
        <v>11406.55</v>
      </c>
      <c r="S9" s="8"/>
    </row>
    <row r="10" spans="1:19" ht="15">
      <c r="A10" s="4">
        <v>4</v>
      </c>
      <c r="B10" s="62" t="s">
        <v>3</v>
      </c>
      <c r="C10" s="29">
        <v>108</v>
      </c>
      <c r="D10" s="5">
        <v>1533</v>
      </c>
      <c r="E10" s="6">
        <v>9540.23</v>
      </c>
      <c r="F10" s="28">
        <v>0</v>
      </c>
      <c r="G10" s="28"/>
      <c r="H10" s="5"/>
      <c r="I10" s="6">
        <f t="shared" si="0"/>
        <v>9540.23</v>
      </c>
      <c r="J10" s="28"/>
      <c r="K10" s="28"/>
      <c r="L10" s="5"/>
      <c r="M10" s="5"/>
      <c r="N10" s="37"/>
      <c r="O10" s="39"/>
      <c r="P10" s="37"/>
      <c r="Q10" s="6">
        <f t="shared" si="1"/>
        <v>0</v>
      </c>
      <c r="R10" s="38">
        <f>'лютий 2017'!N10+'лютий 2017'!Q10+'лютий 2017'!S10+'лютий(платн)'!I10+'лютий(платн)'!L10+'лютий(платн)'!Q10</f>
        <v>29066.12</v>
      </c>
      <c r="S10" s="8"/>
    </row>
    <row r="11" spans="1:19" ht="15">
      <c r="A11" s="4">
        <v>5</v>
      </c>
      <c r="B11" s="62" t="s">
        <v>4</v>
      </c>
      <c r="C11" s="43">
        <v>71</v>
      </c>
      <c r="D11" s="5">
        <v>1241</v>
      </c>
      <c r="E11" s="6">
        <v>11422.2</v>
      </c>
      <c r="F11" s="28">
        <v>50</v>
      </c>
      <c r="G11" s="28">
        <v>963</v>
      </c>
      <c r="H11" s="6">
        <v>8863.48</v>
      </c>
      <c r="I11" s="6">
        <f t="shared" si="0"/>
        <v>20285.68</v>
      </c>
      <c r="J11" s="28">
        <v>10</v>
      </c>
      <c r="K11" s="28">
        <v>90</v>
      </c>
      <c r="L11" s="5">
        <v>347.65</v>
      </c>
      <c r="M11" s="5"/>
      <c r="N11" s="37"/>
      <c r="O11" s="39"/>
      <c r="P11" s="37"/>
      <c r="Q11" s="6">
        <f t="shared" si="1"/>
        <v>0</v>
      </c>
      <c r="R11" s="38">
        <f>'лютий 2017'!N11+'лютий 2017'!Q11+'лютий 2017'!S11+'лютий(платн)'!I11+'лютий(платн)'!L11+'лютий(платн)'!Q11</f>
        <v>24614.4</v>
      </c>
      <c r="S11" s="8"/>
    </row>
    <row r="12" spans="1:19" ht="15">
      <c r="A12" s="4">
        <v>6</v>
      </c>
      <c r="B12" s="62" t="s">
        <v>5</v>
      </c>
      <c r="C12" s="29">
        <v>140</v>
      </c>
      <c r="D12" s="5">
        <v>3442</v>
      </c>
      <c r="E12" s="6">
        <v>13135.7</v>
      </c>
      <c r="F12" s="28">
        <v>100</v>
      </c>
      <c r="G12" s="28">
        <v>2122</v>
      </c>
      <c r="H12" s="5">
        <v>14742.38</v>
      </c>
      <c r="I12" s="6">
        <f t="shared" si="0"/>
        <v>27878.08</v>
      </c>
      <c r="J12" s="28">
        <v>65</v>
      </c>
      <c r="K12" s="28">
        <v>1609</v>
      </c>
      <c r="L12" s="5">
        <v>5903.03</v>
      </c>
      <c r="M12" s="5"/>
      <c r="N12" s="37"/>
      <c r="O12" s="39"/>
      <c r="P12" s="37"/>
      <c r="Q12" s="6">
        <f t="shared" si="1"/>
        <v>0</v>
      </c>
      <c r="R12" s="38">
        <f>'лютий 2017'!N12+'лютий 2017'!Q12+'лютий 2017'!S12+'лютий(платн)'!I12+'лютий(платн)'!L12+'лютий(платн)'!Q12+13135.7+1454.01</f>
        <v>54506.71</v>
      </c>
      <c r="S12" s="8"/>
    </row>
    <row r="13" spans="1:19" ht="15">
      <c r="A13" s="4">
        <v>7</v>
      </c>
      <c r="B13" s="62" t="s">
        <v>14</v>
      </c>
      <c r="C13" s="29">
        <v>67</v>
      </c>
      <c r="D13" s="5">
        <v>1447</v>
      </c>
      <c r="E13" s="6">
        <v>8483.84</v>
      </c>
      <c r="F13" s="28">
        <v>55</v>
      </c>
      <c r="G13" s="28">
        <v>1073</v>
      </c>
      <c r="H13" s="5">
        <v>6291.05</v>
      </c>
      <c r="I13" s="6">
        <f t="shared" si="0"/>
        <v>14774.89</v>
      </c>
      <c r="J13" s="28">
        <v>12</v>
      </c>
      <c r="K13" s="28">
        <v>276</v>
      </c>
      <c r="L13" s="5">
        <v>1103.61</v>
      </c>
      <c r="M13" s="5"/>
      <c r="N13" s="37"/>
      <c r="O13" s="39"/>
      <c r="P13" s="37"/>
      <c r="Q13" s="6">
        <f t="shared" si="1"/>
        <v>0</v>
      </c>
      <c r="R13" s="38">
        <f>'лютий 2017'!N13+'лютий 2017'!Q13+'лютий 2017'!S13+'лютий(платн)'!I13+'лютий(платн)'!L13+'лютий(платн)'!Q13</f>
        <v>20665.44</v>
      </c>
      <c r="S13" s="8"/>
    </row>
    <row r="14" spans="1:19" ht="15">
      <c r="A14" s="4">
        <v>8</v>
      </c>
      <c r="B14" s="63" t="s">
        <v>67</v>
      </c>
      <c r="C14" s="29">
        <v>68</v>
      </c>
      <c r="D14" s="5">
        <v>1382</v>
      </c>
      <c r="E14" s="6">
        <v>8113.05</v>
      </c>
      <c r="F14" s="28">
        <v>0</v>
      </c>
      <c r="G14" s="28"/>
      <c r="H14" s="5"/>
      <c r="I14" s="6">
        <f t="shared" si="0"/>
        <v>8113.05</v>
      </c>
      <c r="J14" s="28"/>
      <c r="K14" s="28"/>
      <c r="L14" s="5"/>
      <c r="M14" s="5"/>
      <c r="N14" s="37"/>
      <c r="O14" s="39"/>
      <c r="P14" s="37"/>
      <c r="Q14" s="6">
        <f t="shared" si="1"/>
        <v>0</v>
      </c>
      <c r="R14" s="38">
        <f>'лютий 2017'!N14+'лютий 2017'!Q14+'лютий 2017'!S14+'лютий(платн)'!I14+'лютий(платн)'!L14+'лютий(платн)'!Q14</f>
        <v>25795.069999999996</v>
      </c>
      <c r="S14" s="8"/>
    </row>
    <row r="15" spans="1:19" ht="15">
      <c r="A15" s="4">
        <v>9</v>
      </c>
      <c r="B15" s="62" t="s">
        <v>68</v>
      </c>
      <c r="C15" s="43">
        <v>12</v>
      </c>
      <c r="D15" s="5">
        <v>109</v>
      </c>
      <c r="E15" s="6">
        <v>971.82</v>
      </c>
      <c r="F15" s="28">
        <v>53</v>
      </c>
      <c r="G15" s="28">
        <v>1075</v>
      </c>
      <c r="H15" s="5">
        <v>5912.06</v>
      </c>
      <c r="I15" s="6">
        <f t="shared" si="0"/>
        <v>6883.88</v>
      </c>
      <c r="J15" s="28">
        <v>28</v>
      </c>
      <c r="K15" s="28">
        <v>180</v>
      </c>
      <c r="L15" s="5">
        <v>707.08</v>
      </c>
      <c r="M15" s="5"/>
      <c r="N15" s="37"/>
      <c r="O15" s="39"/>
      <c r="P15" s="37"/>
      <c r="Q15" s="6">
        <f t="shared" si="1"/>
        <v>0</v>
      </c>
      <c r="R15" s="38">
        <f>'лютий 2017'!N15+'лютий 2017'!Q15+'лютий 2017'!S15+'лютий(платн)'!I15+'лютий(платн)'!L15+'лютий(платн)'!Q15</f>
        <v>15421.79</v>
      </c>
      <c r="S15" s="8"/>
    </row>
    <row r="16" spans="1:19" ht="15">
      <c r="A16" s="4">
        <v>10</v>
      </c>
      <c r="B16" s="63" t="s">
        <v>6</v>
      </c>
      <c r="C16" s="29">
        <v>36</v>
      </c>
      <c r="D16" s="5">
        <v>758</v>
      </c>
      <c r="E16" s="6">
        <v>4475</v>
      </c>
      <c r="F16" s="28">
        <v>16</v>
      </c>
      <c r="G16" s="28">
        <v>344</v>
      </c>
      <c r="H16" s="5">
        <v>2030.87</v>
      </c>
      <c r="I16" s="6">
        <f t="shared" si="0"/>
        <v>6505.87</v>
      </c>
      <c r="J16" s="28">
        <v>25</v>
      </c>
      <c r="K16" s="28">
        <v>504</v>
      </c>
      <c r="L16" s="5">
        <v>1603.49</v>
      </c>
      <c r="M16" s="5"/>
      <c r="N16" s="37"/>
      <c r="O16" s="39">
        <v>300</v>
      </c>
      <c r="P16" s="37">
        <v>857.44</v>
      </c>
      <c r="Q16" s="6">
        <f t="shared" si="1"/>
        <v>857.44</v>
      </c>
      <c r="R16" s="38">
        <f>'лютий 2017'!N16+'лютий 2017'!Q16+'лютий 2017'!S16+'лютий(платн)'!I16+'лютий(платн)'!L16+'лютий(платн)'!Q16</f>
        <v>11917.17</v>
      </c>
      <c r="S16" s="8"/>
    </row>
    <row r="17" spans="1:19" ht="15">
      <c r="A17" s="4">
        <v>11</v>
      </c>
      <c r="B17" s="62" t="s">
        <v>7</v>
      </c>
      <c r="C17" s="29">
        <v>155</v>
      </c>
      <c r="D17" s="5">
        <v>3763</v>
      </c>
      <c r="E17" s="6">
        <v>21458.18</v>
      </c>
      <c r="F17" s="28">
        <v>16</v>
      </c>
      <c r="G17" s="28">
        <v>400</v>
      </c>
      <c r="H17" s="5">
        <v>2692.81</v>
      </c>
      <c r="I17" s="6">
        <f t="shared" si="0"/>
        <v>24150.99</v>
      </c>
      <c r="J17" s="28">
        <v>26</v>
      </c>
      <c r="K17" s="28">
        <v>630</v>
      </c>
      <c r="L17" s="5">
        <v>2199.86</v>
      </c>
      <c r="M17" s="5">
        <v>1000</v>
      </c>
      <c r="N17" s="37">
        <v>1420.56</v>
      </c>
      <c r="O17" s="39"/>
      <c r="P17" s="37"/>
      <c r="Q17" s="6">
        <f t="shared" si="1"/>
        <v>1420.56</v>
      </c>
      <c r="R17" s="38">
        <f>'лютий 2017'!N17+'лютий 2017'!Q17+'лютий 2017'!S17+'лютий(платн)'!I17+'лютий(платн)'!L17+'лютий(платн)'!Q17</f>
        <v>33417.020000000004</v>
      </c>
      <c r="S17" s="8"/>
    </row>
    <row r="18" spans="1:19" ht="15">
      <c r="A18" s="4">
        <v>12</v>
      </c>
      <c r="B18" s="62" t="s">
        <v>13</v>
      </c>
      <c r="C18" s="29">
        <v>51</v>
      </c>
      <c r="D18" s="5">
        <v>927</v>
      </c>
      <c r="E18" s="6">
        <v>5328.21</v>
      </c>
      <c r="F18" s="28">
        <v>0</v>
      </c>
      <c r="G18" s="28"/>
      <c r="H18" s="5"/>
      <c r="I18" s="6">
        <f t="shared" si="0"/>
        <v>5328.21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38">
        <f>'лютий 2017'!N18+'лютий 2017'!Q18+'лютий 2017'!S18+'лютий(платн)'!I18+'лютий(платн)'!L18+'лютий(платн)'!Q18</f>
        <v>12342.69</v>
      </c>
      <c r="S18" s="8"/>
    </row>
    <row r="19" spans="1:19" ht="15">
      <c r="A19" s="4">
        <v>13</v>
      </c>
      <c r="B19" s="62" t="s">
        <v>49</v>
      </c>
      <c r="C19" s="29">
        <v>87</v>
      </c>
      <c r="D19" s="5">
        <v>1948</v>
      </c>
      <c r="E19" s="6">
        <v>11431.12</v>
      </c>
      <c r="F19" s="28">
        <v>28</v>
      </c>
      <c r="G19" s="28">
        <v>285</v>
      </c>
      <c r="H19" s="5">
        <v>2844.8</v>
      </c>
      <c r="I19" s="6">
        <f t="shared" si="0"/>
        <v>14275.920000000002</v>
      </c>
      <c r="J19" s="39">
        <v>33</v>
      </c>
      <c r="K19" s="28">
        <v>728</v>
      </c>
      <c r="L19" s="5">
        <v>2777.33</v>
      </c>
      <c r="M19" s="5"/>
      <c r="N19" s="37"/>
      <c r="O19" s="39"/>
      <c r="P19" s="37"/>
      <c r="Q19" s="6">
        <f t="shared" si="1"/>
        <v>0</v>
      </c>
      <c r="R19" s="38">
        <f>'лютий 2017'!N19+'лютий 2017'!Q19+'лютий 2017'!S19+'лютий(платн)'!I19+'лютий(платн)'!L19+'лютий(платн)'!Q19</f>
        <v>20336.270000000004</v>
      </c>
      <c r="S19" s="8"/>
    </row>
    <row r="20" spans="1:19" ht="15">
      <c r="A20" s="4">
        <v>14</v>
      </c>
      <c r="B20" s="62" t="s">
        <v>8</v>
      </c>
      <c r="C20" s="29">
        <v>58</v>
      </c>
      <c r="D20" s="5">
        <v>954</v>
      </c>
      <c r="E20" s="6">
        <v>5671.4</v>
      </c>
      <c r="F20" s="28">
        <v>17</v>
      </c>
      <c r="G20" s="28">
        <v>338</v>
      </c>
      <c r="H20" s="5">
        <v>2009.36</v>
      </c>
      <c r="I20" s="6">
        <f t="shared" si="0"/>
        <v>7680.759999999999</v>
      </c>
      <c r="J20" s="28">
        <v>20</v>
      </c>
      <c r="K20" s="28">
        <v>289</v>
      </c>
      <c r="L20" s="5">
        <v>1111.35</v>
      </c>
      <c r="M20" s="5"/>
      <c r="N20" s="37"/>
      <c r="O20" s="39"/>
      <c r="P20" s="37"/>
      <c r="Q20" s="6">
        <f t="shared" si="1"/>
        <v>0</v>
      </c>
      <c r="R20" s="38">
        <f>'лютий 2017'!N20+'лютий 2017'!Q20+'лютий 2017'!S20+'лютий(платн)'!I20+'лютий(платн)'!L20+'лютий(платн)'!Q20</f>
        <v>13565.21</v>
      </c>
      <c r="S20" s="8"/>
    </row>
    <row r="21" spans="1:19" ht="15">
      <c r="A21" s="4">
        <v>15</v>
      </c>
      <c r="B21" s="62" t="s">
        <v>15</v>
      </c>
      <c r="C21" s="29">
        <v>13</v>
      </c>
      <c r="D21" s="5">
        <v>334</v>
      </c>
      <c r="E21" s="6">
        <v>1791.95</v>
      </c>
      <c r="F21" s="28">
        <v>0</v>
      </c>
      <c r="G21" s="28"/>
      <c r="H21" s="5"/>
      <c r="I21" s="6">
        <f t="shared" si="0"/>
        <v>1791.95</v>
      </c>
      <c r="J21" s="28"/>
      <c r="K21" s="28"/>
      <c r="L21" s="5"/>
      <c r="M21" s="5">
        <v>500</v>
      </c>
      <c r="N21" s="37">
        <v>815.87</v>
      </c>
      <c r="O21" s="39">
        <v>450</v>
      </c>
      <c r="P21" s="37">
        <v>1268.86</v>
      </c>
      <c r="Q21" s="6">
        <f t="shared" si="1"/>
        <v>2084.73</v>
      </c>
      <c r="R21" s="38">
        <f>'лютий 2017'!N21+'лютий 2017'!Q21+'лютий 2017'!S21+'лютий(платн)'!I21+'лютий(платн)'!L21+'лютий(платн)'!Q21</f>
        <v>27330.06</v>
      </c>
      <c r="S21" s="10"/>
    </row>
    <row r="22" spans="1:19" ht="15">
      <c r="A22" s="4">
        <v>16</v>
      </c>
      <c r="B22" s="62" t="s">
        <v>16</v>
      </c>
      <c r="C22" s="29">
        <v>55</v>
      </c>
      <c r="D22" s="5">
        <v>1356</v>
      </c>
      <c r="E22" s="6">
        <v>9419.98</v>
      </c>
      <c r="F22" s="28">
        <v>82</v>
      </c>
      <c r="G22" s="28">
        <v>2137</v>
      </c>
      <c r="H22" s="5">
        <v>14835.22</v>
      </c>
      <c r="I22" s="6">
        <f t="shared" si="0"/>
        <v>24255.199999999997</v>
      </c>
      <c r="J22" s="28"/>
      <c r="K22" s="28"/>
      <c r="L22" s="5"/>
      <c r="M22" s="5"/>
      <c r="N22" s="37"/>
      <c r="O22" s="39"/>
      <c r="P22" s="37"/>
      <c r="Q22" s="6">
        <f t="shared" si="1"/>
        <v>0</v>
      </c>
      <c r="R22" s="38">
        <f>'лютий 2017'!N22+'лютий 2017'!Q22+'лютий 2017'!S22+'лютий(платн)'!I22+'лютий(платн)'!L22+'лютий(платн)'!Q22</f>
        <v>27717.539999999997</v>
      </c>
      <c r="S22" s="8"/>
    </row>
    <row r="23" spans="1:19" ht="15">
      <c r="A23" s="4">
        <v>17</v>
      </c>
      <c r="B23" s="62" t="s">
        <v>9</v>
      </c>
      <c r="C23" s="29">
        <v>27</v>
      </c>
      <c r="D23" s="5">
        <v>520</v>
      </c>
      <c r="E23" s="6">
        <v>2960.65</v>
      </c>
      <c r="F23" s="28">
        <v>0</v>
      </c>
      <c r="G23" s="28"/>
      <c r="H23" s="5"/>
      <c r="I23" s="6">
        <f t="shared" si="0"/>
        <v>2960.65</v>
      </c>
      <c r="J23" s="28"/>
      <c r="K23" s="28"/>
      <c r="L23" s="5"/>
      <c r="M23" s="5"/>
      <c r="N23" s="37"/>
      <c r="O23" s="39"/>
      <c r="P23" s="37"/>
      <c r="Q23" s="6">
        <f t="shared" si="1"/>
        <v>0</v>
      </c>
      <c r="R23" s="38">
        <f>'лютий 2017'!N23+'лютий 2017'!Q23+'лютий 2017'!S23+'лютий(платн)'!I23+'лютий(платн)'!L23+'лютий(платн)'!Q23</f>
        <v>7962.620000000001</v>
      </c>
      <c r="S23" s="8"/>
    </row>
    <row r="24" spans="1:19" ht="15">
      <c r="A24" s="4">
        <v>18</v>
      </c>
      <c r="B24" s="63" t="s">
        <v>10</v>
      </c>
      <c r="C24" s="29">
        <v>124</v>
      </c>
      <c r="D24" s="5">
        <v>2720</v>
      </c>
      <c r="E24" s="6">
        <v>15225.39</v>
      </c>
      <c r="F24" s="28">
        <v>150</v>
      </c>
      <c r="G24" s="28">
        <v>3291</v>
      </c>
      <c r="H24" s="5">
        <v>18421.6</v>
      </c>
      <c r="I24" s="6">
        <f t="shared" si="0"/>
        <v>33646.99</v>
      </c>
      <c r="J24" s="28">
        <v>13</v>
      </c>
      <c r="K24" s="28">
        <v>266</v>
      </c>
      <c r="L24" s="5">
        <v>987.97</v>
      </c>
      <c r="M24" s="5"/>
      <c r="N24" s="37"/>
      <c r="O24" s="39"/>
      <c r="P24" s="37"/>
      <c r="Q24" s="6">
        <f t="shared" si="1"/>
        <v>0</v>
      </c>
      <c r="R24" s="38">
        <f>'лютий 2017'!N24+'лютий 2017'!Q24+'лютий 2017'!S24+'лютий(платн)'!I24+'лютий(платн)'!L24+'лютий(платн)'!Q24</f>
        <v>54319.99</v>
      </c>
      <c r="S24" s="8"/>
    </row>
    <row r="25" spans="1:19" ht="15">
      <c r="A25" s="4">
        <v>19</v>
      </c>
      <c r="B25" s="62" t="s">
        <v>11</v>
      </c>
      <c r="C25" s="29">
        <v>100</v>
      </c>
      <c r="D25" s="5">
        <v>2237</v>
      </c>
      <c r="E25" s="6">
        <v>12589.68</v>
      </c>
      <c r="F25" s="28">
        <v>2</v>
      </c>
      <c r="G25" s="28">
        <v>9</v>
      </c>
      <c r="H25" s="5">
        <v>80.49</v>
      </c>
      <c r="I25" s="6">
        <f t="shared" si="0"/>
        <v>12670.17</v>
      </c>
      <c r="J25" s="28">
        <v>50</v>
      </c>
      <c r="K25" s="28">
        <v>691</v>
      </c>
      <c r="L25" s="5">
        <v>2234.62</v>
      </c>
      <c r="M25" s="5">
        <v>1296</v>
      </c>
      <c r="N25" s="37">
        <v>2555.36</v>
      </c>
      <c r="O25" s="39"/>
      <c r="P25" s="37"/>
      <c r="Q25" s="6">
        <f t="shared" si="1"/>
        <v>2555.36</v>
      </c>
      <c r="R25" s="38">
        <f>'лютий 2017'!N25+'лютий 2017'!Q25+'лютий 2017'!S25+'лютий(платн)'!I25+'лютий(платн)'!L25+'лютий(платн)'!Q25</f>
        <v>21791.45</v>
      </c>
      <c r="S25" s="8"/>
    </row>
    <row r="26" spans="1:19" ht="15">
      <c r="A26" s="4">
        <v>20</v>
      </c>
      <c r="B26" s="62" t="s">
        <v>69</v>
      </c>
      <c r="C26" s="29">
        <v>66</v>
      </c>
      <c r="D26" s="5">
        <v>1237</v>
      </c>
      <c r="E26" s="6">
        <v>7332.82</v>
      </c>
      <c r="F26" s="28">
        <v>39</v>
      </c>
      <c r="G26" s="28">
        <v>729</v>
      </c>
      <c r="H26" s="5">
        <v>4321.44</v>
      </c>
      <c r="I26" s="6">
        <f t="shared" si="0"/>
        <v>11654.259999999998</v>
      </c>
      <c r="J26" s="28">
        <v>29</v>
      </c>
      <c r="K26" s="28">
        <v>538</v>
      </c>
      <c r="L26" s="5">
        <v>2006.52</v>
      </c>
      <c r="M26" s="5">
        <v>500</v>
      </c>
      <c r="N26" s="37">
        <v>1172.97</v>
      </c>
      <c r="O26" s="39"/>
      <c r="P26" s="37"/>
      <c r="Q26" s="6">
        <f t="shared" si="1"/>
        <v>1172.97</v>
      </c>
      <c r="R26" s="38">
        <f>'лютий 2017'!N26+'лютий 2017'!Q26+'лютий 2017'!S26+'лютий(платн)'!I26+'лютий(платн)'!L26+'лютий(платн)'!Q26</f>
        <v>16822.93</v>
      </c>
      <c r="S26" s="8"/>
    </row>
    <row r="27" spans="1:19" ht="15">
      <c r="A27" s="4">
        <v>21</v>
      </c>
      <c r="B27" s="63" t="s">
        <v>70</v>
      </c>
      <c r="C27" s="29">
        <v>35</v>
      </c>
      <c r="D27" s="5">
        <v>850</v>
      </c>
      <c r="E27" s="6">
        <v>5066.78</v>
      </c>
      <c r="F27" s="28">
        <v>15</v>
      </c>
      <c r="G27" s="28">
        <v>361</v>
      </c>
      <c r="H27" s="5">
        <v>2151.88</v>
      </c>
      <c r="I27" s="6">
        <f t="shared" si="0"/>
        <v>7218.66</v>
      </c>
      <c r="J27" s="28">
        <v>15</v>
      </c>
      <c r="K27" s="28">
        <v>246</v>
      </c>
      <c r="L27" s="5">
        <v>956.8</v>
      </c>
      <c r="M27" s="5"/>
      <c r="N27" s="6"/>
      <c r="O27" s="28"/>
      <c r="P27" s="6"/>
      <c r="Q27" s="6">
        <f t="shared" si="1"/>
        <v>0</v>
      </c>
      <c r="R27" s="38">
        <f>'лютий 2017'!N27+'лютий 2017'!Q27+'лютий 2017'!S27+'лютий(платн)'!I27+'лютий(платн)'!L27+'лютий(платн)'!Q27</f>
        <v>12045.609999999999</v>
      </c>
      <c r="S27" s="8"/>
    </row>
    <row r="28" spans="1:19" ht="15">
      <c r="A28" s="4">
        <v>22</v>
      </c>
      <c r="B28" s="62" t="s">
        <v>17</v>
      </c>
      <c r="C28" s="29">
        <v>26</v>
      </c>
      <c r="D28" s="5">
        <v>581</v>
      </c>
      <c r="E28" s="6">
        <v>3191.76</v>
      </c>
      <c r="F28" s="28">
        <v>15</v>
      </c>
      <c r="G28" s="28">
        <v>315</v>
      </c>
      <c r="H28" s="5">
        <v>1730.48</v>
      </c>
      <c r="I28" s="6">
        <f t="shared" si="0"/>
        <v>4922.24</v>
      </c>
      <c r="J28" s="39"/>
      <c r="K28" s="28"/>
      <c r="L28" s="5"/>
      <c r="M28" s="5"/>
      <c r="N28" s="6"/>
      <c r="O28" s="28"/>
      <c r="P28" s="6"/>
      <c r="Q28" s="6">
        <f t="shared" si="1"/>
        <v>0</v>
      </c>
      <c r="R28" s="38">
        <f>'лютий 2017'!N28+'лютий 2017'!Q28+'лютий 2017'!S28+'лютий(платн)'!I28+'лютий(платн)'!L28+'лютий(платн)'!Q28</f>
        <v>9717.61</v>
      </c>
      <c r="S28" s="8"/>
    </row>
    <row r="29" spans="1:19" ht="15">
      <c r="A29" s="4">
        <v>23</v>
      </c>
      <c r="B29" s="62" t="s">
        <v>71</v>
      </c>
      <c r="C29" s="29">
        <v>8</v>
      </c>
      <c r="D29" s="5">
        <v>187</v>
      </c>
      <c r="E29" s="6">
        <v>1122.15</v>
      </c>
      <c r="F29" s="28">
        <v>17</v>
      </c>
      <c r="G29" s="28">
        <v>358</v>
      </c>
      <c r="H29" s="35">
        <v>2148.26</v>
      </c>
      <c r="I29" s="6">
        <f t="shared" si="0"/>
        <v>3270.4100000000003</v>
      </c>
      <c r="J29" s="28"/>
      <c r="K29" s="28"/>
      <c r="L29" s="5"/>
      <c r="M29" s="5"/>
      <c r="N29" s="6"/>
      <c r="O29" s="28"/>
      <c r="P29" s="6"/>
      <c r="Q29" s="6">
        <f t="shared" si="1"/>
        <v>0</v>
      </c>
      <c r="R29" s="38">
        <f>'лютий 2017'!N29+'лютий 2017'!Q29+'лютий 2017'!S29+'лютий(платн)'!I29+'лютий(платн)'!L29+'лютий(платн)'!Q29</f>
        <v>8730.99</v>
      </c>
      <c r="S29" s="8"/>
    </row>
    <row r="30" spans="1:19" ht="15">
      <c r="A30" s="4">
        <v>24</v>
      </c>
      <c r="B30" s="62" t="s">
        <v>48</v>
      </c>
      <c r="C30" s="29">
        <v>30</v>
      </c>
      <c r="D30" s="5">
        <v>515</v>
      </c>
      <c r="E30" s="6">
        <v>2934.47</v>
      </c>
      <c r="F30" s="28">
        <v>20</v>
      </c>
      <c r="G30" s="28">
        <v>339</v>
      </c>
      <c r="H30" s="5">
        <v>1931.63</v>
      </c>
      <c r="I30" s="6">
        <f t="shared" si="0"/>
        <v>4866.1</v>
      </c>
      <c r="J30" s="28"/>
      <c r="K30" s="28"/>
      <c r="L30" s="5"/>
      <c r="M30" s="5"/>
      <c r="N30" s="6"/>
      <c r="O30" s="28"/>
      <c r="P30" s="6"/>
      <c r="Q30" s="6">
        <f t="shared" si="1"/>
        <v>0</v>
      </c>
      <c r="R30" s="38">
        <f>'лютий 2017'!N30+'лютий 2017'!Q30+'лютий 2017'!S30+'лютий(платн)'!I30+'лютий(платн)'!L30+'лютий(платн)'!Q30</f>
        <v>11356.720000000001</v>
      </c>
      <c r="S30" s="8"/>
    </row>
    <row r="31" spans="1:19" ht="15">
      <c r="A31" s="4">
        <v>25</v>
      </c>
      <c r="B31" s="62" t="s">
        <v>18</v>
      </c>
      <c r="C31" s="29">
        <v>26</v>
      </c>
      <c r="D31" s="5">
        <v>476</v>
      </c>
      <c r="E31" s="6">
        <v>1775.07</v>
      </c>
      <c r="F31" s="28">
        <v>0</v>
      </c>
      <c r="G31" s="28"/>
      <c r="H31" s="5"/>
      <c r="I31" s="6">
        <f t="shared" si="0"/>
        <v>1775.07</v>
      </c>
      <c r="J31" s="28"/>
      <c r="K31" s="28"/>
      <c r="L31" s="5"/>
      <c r="M31" s="5"/>
      <c r="N31" s="6"/>
      <c r="O31" s="28"/>
      <c r="P31" s="6"/>
      <c r="Q31" s="6">
        <f t="shared" si="1"/>
        <v>0</v>
      </c>
      <c r="R31" s="38">
        <f>'лютий 2017'!N31+'лютий 2017'!Q31+'лютий 2017'!S31+'лютий(платн)'!I31+'лютий(платн)'!L31+'лютий(платн)'!Q31</f>
        <v>2776.66</v>
      </c>
      <c r="S31" s="8"/>
    </row>
    <row r="32" spans="1:19" ht="15">
      <c r="A32" s="4">
        <v>26</v>
      </c>
      <c r="B32" s="62" t="s">
        <v>50</v>
      </c>
      <c r="C32" s="43">
        <v>14</v>
      </c>
      <c r="D32" s="5">
        <v>344</v>
      </c>
      <c r="E32" s="6">
        <v>2078.15</v>
      </c>
      <c r="F32" s="28">
        <v>0</v>
      </c>
      <c r="G32" s="28"/>
      <c r="H32" s="5"/>
      <c r="I32" s="6">
        <f t="shared" si="0"/>
        <v>2078.15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38">
        <f>'лютий 2017'!N32+'лютий 2017'!Q32+'лютий 2017'!S32+'лютий(платн)'!I32+'лютий(платн)'!L32+'лютий(платн)'!Q32</f>
        <v>6478.719999999999</v>
      </c>
      <c r="S32" s="8"/>
    </row>
    <row r="33" spans="1:20" ht="15">
      <c r="A33" s="4">
        <v>27</v>
      </c>
      <c r="B33" s="62" t="s">
        <v>19</v>
      </c>
      <c r="C33" s="43">
        <v>32</v>
      </c>
      <c r="D33" s="5">
        <v>673</v>
      </c>
      <c r="E33" s="6">
        <v>4402.34</v>
      </c>
      <c r="F33" s="28">
        <v>0</v>
      </c>
      <c r="G33" s="28"/>
      <c r="H33" s="5"/>
      <c r="I33" s="6">
        <f t="shared" si="0"/>
        <v>4402.34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38">
        <f>'лютий 2017'!N33+'лютий 2017'!Q33+'лютий 2017'!S33+'лютий(платн)'!I33+'лютий(платн)'!L33+'лютий(платн)'!Q33</f>
        <v>19917.81</v>
      </c>
      <c r="S33" s="8"/>
      <c r="T33" s="15"/>
    </row>
    <row r="34" spans="1:19" ht="15">
      <c r="A34" s="4">
        <v>28</v>
      </c>
      <c r="B34" s="62" t="s">
        <v>20</v>
      </c>
      <c r="C34" s="29">
        <v>0</v>
      </c>
      <c r="D34" s="5"/>
      <c r="E34" s="6"/>
      <c r="F34" s="28">
        <v>0</v>
      </c>
      <c r="G34" s="28"/>
      <c r="H34" s="5"/>
      <c r="I34" s="6">
        <f t="shared" si="0"/>
        <v>0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38">
        <f>'лютий 2017'!N34+'лютий 2017'!Q34+'лютий 2017'!S34+'лютий(платн)'!I34+'лютий(платн)'!L34+'лютий(платн)'!Q34</f>
        <v>32.4</v>
      </c>
      <c r="S34" s="8"/>
    </row>
    <row r="35" spans="1:20" ht="14.25">
      <c r="A35" s="11"/>
      <c r="B35" s="12" t="s">
        <v>61</v>
      </c>
      <c r="C35" s="36">
        <f aca="true" t="shared" si="2" ref="C35:Q35">SUM(C7:C34)</f>
        <v>1525</v>
      </c>
      <c r="D35" s="36">
        <f t="shared" si="2"/>
        <v>32187</v>
      </c>
      <c r="E35" s="13">
        <f t="shared" si="2"/>
        <v>185308.28</v>
      </c>
      <c r="F35" s="26">
        <f t="shared" si="2"/>
        <v>774</v>
      </c>
      <c r="G35" s="26">
        <f t="shared" si="2"/>
        <v>16373</v>
      </c>
      <c r="H35" s="13">
        <f t="shared" si="2"/>
        <v>103892.40000000001</v>
      </c>
      <c r="I35" s="13">
        <f t="shared" si="2"/>
        <v>289200.68</v>
      </c>
      <c r="J35" s="26">
        <f t="shared" si="2"/>
        <v>392</v>
      </c>
      <c r="K35" s="36">
        <f t="shared" si="2"/>
        <v>7652</v>
      </c>
      <c r="L35" s="13">
        <f t="shared" si="2"/>
        <v>28836.8</v>
      </c>
      <c r="M35" s="36">
        <f t="shared" si="2"/>
        <v>4146</v>
      </c>
      <c r="N35" s="13">
        <f t="shared" si="2"/>
        <v>7716.42</v>
      </c>
      <c r="O35" s="26">
        <f t="shared" si="2"/>
        <v>750</v>
      </c>
      <c r="P35" s="13">
        <f t="shared" si="2"/>
        <v>2126.3</v>
      </c>
      <c r="Q35" s="13">
        <f t="shared" si="2"/>
        <v>9842.72</v>
      </c>
      <c r="R35" s="53">
        <f>SUM(R7:R34)</f>
        <v>555758.66</v>
      </c>
      <c r="S35" s="14"/>
      <c r="T35" s="15"/>
    </row>
    <row r="36" spans="3:19" ht="15">
      <c r="C36" s="2"/>
      <c r="E36" s="22"/>
      <c r="F36" s="33"/>
      <c r="G36" s="33"/>
      <c r="J36" s="33"/>
      <c r="K36" s="33"/>
      <c r="N36" s="22"/>
      <c r="O36" s="33"/>
      <c r="P36" s="22"/>
      <c r="Q36" s="22"/>
      <c r="R36" s="44"/>
      <c r="S36" s="8"/>
    </row>
    <row r="37" spans="3:19" ht="15">
      <c r="C37" s="2"/>
      <c r="O37" s="33"/>
      <c r="R37" s="45">
        <f>R35+'лютий 2017'!Q49+664.98</f>
        <v>726773.86</v>
      </c>
      <c r="S37" s="2"/>
    </row>
    <row r="38" spans="3:19" ht="15">
      <c r="C38" s="40"/>
      <c r="E38" s="22"/>
      <c r="F38" s="33"/>
      <c r="G38" s="33"/>
      <c r="J38" s="33"/>
      <c r="K38" s="33"/>
      <c r="N38" s="22"/>
      <c r="O38" s="33"/>
      <c r="P38" s="22"/>
      <c r="Q38" s="22"/>
      <c r="R38" s="45"/>
      <c r="S38" s="2"/>
    </row>
    <row r="39" spans="1:18" ht="15">
      <c r="A39" s="3"/>
      <c r="C39" s="2"/>
      <c r="E39" s="22"/>
      <c r="F39" s="33"/>
      <c r="G39" s="33"/>
      <c r="J39" s="33"/>
      <c r="K39" s="33"/>
      <c r="N39" s="22"/>
      <c r="O39" s="22"/>
      <c r="P39" s="22"/>
      <c r="Q39" s="22"/>
      <c r="R39" s="46"/>
    </row>
    <row r="40" spans="1:18" ht="15">
      <c r="A40" s="3"/>
      <c r="C40" s="2"/>
      <c r="E40" s="22"/>
      <c r="F40" s="33"/>
      <c r="G40" s="33"/>
      <c r="J40" s="33"/>
      <c r="K40" s="33"/>
      <c r="N40" s="22"/>
      <c r="O40" s="22"/>
      <c r="P40" s="22"/>
      <c r="Q40" s="22"/>
      <c r="R40" s="47"/>
    </row>
    <row r="41" spans="1:18" ht="15">
      <c r="A41" s="3"/>
      <c r="D41" s="3"/>
      <c r="E41" s="32"/>
      <c r="F41" s="34"/>
      <c r="G41" s="34"/>
      <c r="H41" s="3"/>
      <c r="I41" s="3"/>
      <c r="J41" s="34"/>
      <c r="K41" s="34"/>
      <c r="L41" s="3"/>
      <c r="M41" s="3"/>
      <c r="N41" s="32"/>
      <c r="O41" s="32"/>
      <c r="P41" s="32"/>
      <c r="Q41" s="32"/>
      <c r="R41" s="46"/>
    </row>
    <row r="42" spans="1:18" ht="15">
      <c r="A42" s="3"/>
      <c r="D42" s="3"/>
      <c r="E42" s="32"/>
      <c r="F42" s="34"/>
      <c r="G42" s="34"/>
      <c r="H42" s="3"/>
      <c r="I42" s="3"/>
      <c r="J42" s="34"/>
      <c r="K42" s="34"/>
      <c r="L42" s="3"/>
      <c r="M42" s="3"/>
      <c r="N42" s="32"/>
      <c r="O42" s="32"/>
      <c r="P42" s="32"/>
      <c r="Q42" s="32"/>
      <c r="R42" s="46"/>
    </row>
    <row r="43" spans="1:18" ht="15">
      <c r="A43" s="3"/>
      <c r="D43" s="3"/>
      <c r="E43" s="3"/>
      <c r="F43" s="3"/>
      <c r="G43" s="3"/>
      <c r="H43" s="3"/>
      <c r="I43" s="3"/>
      <c r="J43" s="34"/>
      <c r="K43" s="34"/>
      <c r="L43" s="3"/>
      <c r="M43" s="3"/>
      <c r="N43" s="3"/>
      <c r="O43" s="3"/>
      <c r="P43" s="3"/>
      <c r="Q43" s="3"/>
      <c r="R43" s="46"/>
    </row>
    <row r="44" spans="1:18" ht="15">
      <c r="A44" s="3"/>
      <c r="D44" s="3"/>
      <c r="E44" s="3"/>
      <c r="F44" s="3"/>
      <c r="G44" s="3"/>
      <c r="H44" s="3"/>
      <c r="I44" s="3"/>
      <c r="J44" s="34"/>
      <c r="K44" s="34"/>
      <c r="L44" s="3"/>
      <c r="M44" s="3"/>
      <c r="N44" s="3"/>
      <c r="O44" s="3"/>
      <c r="P44" s="3"/>
      <c r="Q44" s="3"/>
      <c r="R44" s="46"/>
    </row>
    <row r="45" spans="1:18" ht="15">
      <c r="A45" s="3"/>
      <c r="D45" s="3"/>
      <c r="E45" s="3"/>
      <c r="F45" s="3"/>
      <c r="G45" s="3"/>
      <c r="H45" s="3"/>
      <c r="I45" s="3"/>
      <c r="J45" s="34"/>
      <c r="K45" s="34"/>
      <c r="L45" s="3"/>
      <c r="M45" s="3"/>
      <c r="N45" s="3"/>
      <c r="O45" s="3"/>
      <c r="P45" s="3"/>
      <c r="Q45" s="3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0:18" ht="15">
      <c r="J47" s="33"/>
      <c r="K47" s="33"/>
      <c r="R47" s="46"/>
    </row>
    <row r="48" ht="15">
      <c r="R48" s="46"/>
    </row>
    <row r="49" ht="15">
      <c r="R49" s="46"/>
    </row>
    <row r="50" ht="15">
      <c r="R50" s="46"/>
    </row>
    <row r="51" ht="15">
      <c r="R51" s="46"/>
    </row>
    <row r="52" ht="15">
      <c r="R52" s="46"/>
    </row>
    <row r="53" ht="15">
      <c r="R53" s="46"/>
    </row>
  </sheetData>
  <sheetProtection/>
  <mergeCells count="25">
    <mergeCell ref="S5:S6"/>
    <mergeCell ref="R5:R6"/>
    <mergeCell ref="O5:O6"/>
    <mergeCell ref="P5:P6"/>
    <mergeCell ref="M5:M6"/>
    <mergeCell ref="N5:N6"/>
    <mergeCell ref="Q5:Q6"/>
    <mergeCell ref="M3:Q4"/>
    <mergeCell ref="A1:N1"/>
    <mergeCell ref="F5:F6"/>
    <mergeCell ref="E5:E6"/>
    <mergeCell ref="H5:H6"/>
    <mergeCell ref="G5:G6"/>
    <mergeCell ref="C4:E4"/>
    <mergeCell ref="A3:A6"/>
    <mergeCell ref="B3:B6"/>
    <mergeCell ref="C3:I3"/>
    <mergeCell ref="J3:L4"/>
    <mergeCell ref="K5:K6"/>
    <mergeCell ref="L5:L6"/>
    <mergeCell ref="I4:I6"/>
    <mergeCell ref="C5:C6"/>
    <mergeCell ref="F4:H4"/>
    <mergeCell ref="D5:D6"/>
    <mergeCell ref="J5:J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64"/>
  <sheetViews>
    <sheetView zoomScalePageLayoutView="0" workbookViewId="0" topLeftCell="A43">
      <selection activeCell="D62" sqref="D62:D64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15" t="s">
        <v>81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52" t="s">
        <v>73</v>
      </c>
    </row>
    <row r="4" spans="1:20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53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53"/>
    </row>
    <row r="6" spans="1:20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54"/>
    </row>
    <row r="7" spans="1:20" ht="15">
      <c r="A7" s="4">
        <v>1</v>
      </c>
      <c r="B7" s="9" t="s">
        <v>12</v>
      </c>
      <c r="C7" s="41">
        <f aca="true" t="shared" si="0" ref="C7:C34">D7+I7</f>
        <v>17</v>
      </c>
      <c r="D7" s="41">
        <f aca="true" t="shared" si="1" ref="D7:D34">E7+F7+G7+H7</f>
        <v>16</v>
      </c>
      <c r="E7" s="39">
        <v>16</v>
      </c>
      <c r="F7" s="39"/>
      <c r="G7" s="39"/>
      <c r="H7" s="39"/>
      <c r="I7" s="39">
        <f aca="true" t="shared" si="2" ref="I7:I34">J7+K7+L7</f>
        <v>1</v>
      </c>
      <c r="J7" s="39"/>
      <c r="K7" s="39">
        <v>1</v>
      </c>
      <c r="L7" s="39"/>
      <c r="M7" s="28">
        <v>216</v>
      </c>
      <c r="N7" s="6">
        <v>1451.29</v>
      </c>
      <c r="O7" s="5"/>
      <c r="P7" s="5"/>
      <c r="Q7" s="6"/>
      <c r="R7" s="7"/>
      <c r="S7" s="35"/>
      <c r="T7" s="29">
        <v>14</v>
      </c>
    </row>
    <row r="8" spans="1:20" ht="15">
      <c r="A8" s="4">
        <v>2</v>
      </c>
      <c r="B8" s="9" t="s">
        <v>65</v>
      </c>
      <c r="C8" s="41">
        <f t="shared" si="0"/>
        <v>36</v>
      </c>
      <c r="D8" s="41">
        <f t="shared" si="1"/>
        <v>36</v>
      </c>
      <c r="E8" s="39">
        <v>36</v>
      </c>
      <c r="F8" s="39"/>
      <c r="G8" s="39"/>
      <c r="H8" s="39"/>
      <c r="I8" s="39">
        <f t="shared" si="2"/>
        <v>0</v>
      </c>
      <c r="J8" s="39"/>
      <c r="K8" s="39"/>
      <c r="L8" s="39"/>
      <c r="M8" s="28">
        <v>669</v>
      </c>
      <c r="N8" s="6">
        <v>5953.25</v>
      </c>
      <c r="O8" s="5">
        <v>70</v>
      </c>
      <c r="P8" s="5">
        <v>898</v>
      </c>
      <c r="Q8" s="6">
        <v>15108.7</v>
      </c>
      <c r="R8" s="7"/>
      <c r="S8" s="35"/>
      <c r="T8" s="29">
        <v>33</v>
      </c>
    </row>
    <row r="9" spans="1:20" ht="15">
      <c r="A9" s="4">
        <v>3</v>
      </c>
      <c r="B9" s="9" t="s">
        <v>66</v>
      </c>
      <c r="C9" s="41">
        <f t="shared" si="0"/>
        <v>15</v>
      </c>
      <c r="D9" s="41">
        <f t="shared" si="1"/>
        <v>15</v>
      </c>
      <c r="E9" s="39">
        <v>15</v>
      </c>
      <c r="F9" s="39"/>
      <c r="G9" s="39"/>
      <c r="H9" s="39"/>
      <c r="I9" s="39">
        <f t="shared" si="2"/>
        <v>0</v>
      </c>
      <c r="J9" s="39"/>
      <c r="K9" s="39"/>
      <c r="L9" s="39"/>
      <c r="M9" s="28">
        <v>258</v>
      </c>
      <c r="N9" s="6">
        <v>1914.69</v>
      </c>
      <c r="O9" s="5"/>
      <c r="P9" s="5"/>
      <c r="Q9" s="6"/>
      <c r="R9" s="7"/>
      <c r="S9" s="35"/>
      <c r="T9" s="29">
        <v>13</v>
      </c>
    </row>
    <row r="10" spans="1:20" ht="15">
      <c r="A10" s="4">
        <v>4</v>
      </c>
      <c r="B10" s="9" t="s">
        <v>3</v>
      </c>
      <c r="C10" s="41">
        <f t="shared" si="0"/>
        <v>164</v>
      </c>
      <c r="D10" s="41">
        <f t="shared" si="1"/>
        <v>159</v>
      </c>
      <c r="E10" s="39">
        <v>159</v>
      </c>
      <c r="F10" s="39"/>
      <c r="G10" s="39"/>
      <c r="H10" s="39"/>
      <c r="I10" s="39">
        <f t="shared" si="2"/>
        <v>5</v>
      </c>
      <c r="J10" s="39"/>
      <c r="K10" s="39">
        <v>5</v>
      </c>
      <c r="L10" s="39"/>
      <c r="M10" s="28">
        <f>2811-36</f>
        <v>2775</v>
      </c>
      <c r="N10" s="6">
        <f>26649.53-341.28</f>
        <v>26308.25</v>
      </c>
      <c r="O10" s="5"/>
      <c r="P10" s="5"/>
      <c r="Q10" s="6"/>
      <c r="R10" s="7"/>
      <c r="S10" s="35"/>
      <c r="T10" s="29">
        <v>146</v>
      </c>
    </row>
    <row r="11" spans="1:20" ht="15">
      <c r="A11" s="4">
        <v>5</v>
      </c>
      <c r="B11" s="9" t="s">
        <v>4</v>
      </c>
      <c r="C11" s="41">
        <f t="shared" si="0"/>
        <v>38</v>
      </c>
      <c r="D11" s="41">
        <f t="shared" si="1"/>
        <v>36</v>
      </c>
      <c r="E11" s="39">
        <v>36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475</v>
      </c>
      <c r="N11" s="6">
        <v>4681.25</v>
      </c>
      <c r="O11" s="5"/>
      <c r="P11" s="5"/>
      <c r="Q11" s="6"/>
      <c r="R11" s="7"/>
      <c r="S11" s="35"/>
      <c r="T11" s="29">
        <v>34</v>
      </c>
    </row>
    <row r="12" spans="1:20" ht="15">
      <c r="A12" s="4">
        <v>6</v>
      </c>
      <c r="B12" s="9" t="s">
        <v>5</v>
      </c>
      <c r="C12" s="41">
        <f t="shared" si="0"/>
        <v>29</v>
      </c>
      <c r="D12" s="41">
        <f t="shared" si="1"/>
        <v>28</v>
      </c>
      <c r="E12" s="39">
        <v>27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28">
        <v>505</v>
      </c>
      <c r="N12" s="6">
        <v>5016.85</v>
      </c>
      <c r="O12" s="5"/>
      <c r="P12" s="5"/>
      <c r="Q12" s="6"/>
      <c r="R12" s="7"/>
      <c r="S12" s="35"/>
      <c r="T12" s="29">
        <v>41</v>
      </c>
    </row>
    <row r="13" spans="1:20" ht="15">
      <c r="A13" s="4">
        <v>7</v>
      </c>
      <c r="B13" s="9" t="s">
        <v>14</v>
      </c>
      <c r="C13" s="41">
        <f t="shared" si="0"/>
        <v>23</v>
      </c>
      <c r="D13" s="41">
        <f t="shared" si="1"/>
        <v>23</v>
      </c>
      <c r="E13" s="39">
        <v>23</v>
      </c>
      <c r="F13" s="39"/>
      <c r="G13" s="39"/>
      <c r="H13" s="39"/>
      <c r="I13" s="39">
        <f t="shared" si="2"/>
        <v>0</v>
      </c>
      <c r="J13" s="39"/>
      <c r="K13" s="39"/>
      <c r="L13" s="39"/>
      <c r="M13" s="28">
        <v>334</v>
      </c>
      <c r="N13" s="6">
        <v>3212</v>
      </c>
      <c r="O13" s="5"/>
      <c r="P13" s="5"/>
      <c r="Q13" s="6"/>
      <c r="R13" s="7"/>
      <c r="S13" s="35"/>
      <c r="T13" s="43">
        <v>23</v>
      </c>
    </row>
    <row r="14" spans="1:20" ht="15">
      <c r="A14" s="4">
        <v>8</v>
      </c>
      <c r="B14" s="31" t="s">
        <v>67</v>
      </c>
      <c r="C14" s="41">
        <f t="shared" si="0"/>
        <v>26</v>
      </c>
      <c r="D14" s="41">
        <f t="shared" si="1"/>
        <v>25</v>
      </c>
      <c r="E14" s="39">
        <v>25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28">
        <v>479</v>
      </c>
      <c r="N14" s="6">
        <v>4756.64</v>
      </c>
      <c r="O14" s="5">
        <v>47</v>
      </c>
      <c r="P14" s="5">
        <v>771</v>
      </c>
      <c r="Q14" s="6">
        <v>14051.82</v>
      </c>
      <c r="R14" s="7"/>
      <c r="S14" s="35"/>
      <c r="T14" s="29">
        <v>24</v>
      </c>
    </row>
    <row r="15" spans="1:20" ht="15">
      <c r="A15" s="4">
        <v>9</v>
      </c>
      <c r="B15" s="9" t="s">
        <v>68</v>
      </c>
      <c r="C15" s="41">
        <f t="shared" si="0"/>
        <v>23</v>
      </c>
      <c r="D15" s="41">
        <f t="shared" si="1"/>
        <v>23</v>
      </c>
      <c r="E15" s="39">
        <v>23</v>
      </c>
      <c r="F15" s="39"/>
      <c r="G15" s="39"/>
      <c r="H15" s="39"/>
      <c r="I15" s="39">
        <f t="shared" si="2"/>
        <v>0</v>
      </c>
      <c r="J15" s="39"/>
      <c r="K15" s="39"/>
      <c r="L15" s="39"/>
      <c r="M15" s="28">
        <v>320</v>
      </c>
      <c r="N15" s="6">
        <v>2827.73</v>
      </c>
      <c r="O15" s="5">
        <v>13</v>
      </c>
      <c r="P15" s="5">
        <v>197</v>
      </c>
      <c r="Q15" s="6">
        <v>3420.16</v>
      </c>
      <c r="R15" s="7"/>
      <c r="S15" s="35"/>
      <c r="T15" s="29">
        <v>7</v>
      </c>
    </row>
    <row r="16" spans="1:20" ht="15">
      <c r="A16" s="4">
        <v>10</v>
      </c>
      <c r="B16" s="31" t="s">
        <v>6</v>
      </c>
      <c r="C16" s="41">
        <f t="shared" si="0"/>
        <v>15</v>
      </c>
      <c r="D16" s="41">
        <f t="shared" si="1"/>
        <v>15</v>
      </c>
      <c r="E16" s="39">
        <v>15</v>
      </c>
      <c r="F16" s="39"/>
      <c r="G16" s="39"/>
      <c r="H16" s="39"/>
      <c r="I16" s="39">
        <f t="shared" si="2"/>
        <v>0</v>
      </c>
      <c r="J16" s="39"/>
      <c r="K16" s="39"/>
      <c r="L16" s="39"/>
      <c r="M16" s="28">
        <v>291</v>
      </c>
      <c r="N16" s="6">
        <v>2564.58</v>
      </c>
      <c r="O16" s="5"/>
      <c r="P16" s="5"/>
      <c r="Q16" s="6"/>
      <c r="R16" s="7"/>
      <c r="S16" s="35"/>
      <c r="T16" s="29">
        <v>17</v>
      </c>
    </row>
    <row r="17" spans="1:20" ht="15">
      <c r="A17" s="4">
        <v>11</v>
      </c>
      <c r="B17" s="9" t="s">
        <v>7</v>
      </c>
      <c r="C17" s="41">
        <f t="shared" si="0"/>
        <v>41</v>
      </c>
      <c r="D17" s="41">
        <f t="shared" si="1"/>
        <v>37</v>
      </c>
      <c r="E17" s="39">
        <v>37</v>
      </c>
      <c r="F17" s="39"/>
      <c r="G17" s="39"/>
      <c r="H17" s="39"/>
      <c r="I17" s="39">
        <f t="shared" si="2"/>
        <v>4</v>
      </c>
      <c r="J17" s="39"/>
      <c r="K17" s="39">
        <v>2</v>
      </c>
      <c r="L17" s="39">
        <v>2</v>
      </c>
      <c r="M17" s="28">
        <v>616</v>
      </c>
      <c r="N17" s="6">
        <v>6173.63</v>
      </c>
      <c r="O17" s="5"/>
      <c r="P17" s="5"/>
      <c r="Q17" s="6"/>
      <c r="R17" s="7"/>
      <c r="S17" s="35"/>
      <c r="T17" s="29">
        <v>60</v>
      </c>
    </row>
    <row r="18" spans="1:20" ht="15">
      <c r="A18" s="4">
        <v>12</v>
      </c>
      <c r="B18" s="9" t="s">
        <v>13</v>
      </c>
      <c r="C18" s="41">
        <f t="shared" si="0"/>
        <v>49</v>
      </c>
      <c r="D18" s="41">
        <f t="shared" si="1"/>
        <v>49</v>
      </c>
      <c r="E18" s="39">
        <v>49</v>
      </c>
      <c r="F18" s="39"/>
      <c r="G18" s="39"/>
      <c r="H18" s="39"/>
      <c r="I18" s="39">
        <f t="shared" si="2"/>
        <v>0</v>
      </c>
      <c r="J18" s="39"/>
      <c r="K18" s="39"/>
      <c r="L18" s="39"/>
      <c r="M18" s="28">
        <v>732</v>
      </c>
      <c r="N18" s="6">
        <v>6722.52</v>
      </c>
      <c r="O18" s="5"/>
      <c r="P18" s="5"/>
      <c r="Q18" s="6"/>
      <c r="R18" s="7"/>
      <c r="S18" s="35"/>
      <c r="T18" s="29">
        <v>42</v>
      </c>
    </row>
    <row r="19" spans="1:20" ht="15">
      <c r="A19" s="4">
        <v>13</v>
      </c>
      <c r="B19" s="9" t="s">
        <v>49</v>
      </c>
      <c r="C19" s="41">
        <f t="shared" si="0"/>
        <v>20</v>
      </c>
      <c r="D19" s="41">
        <f t="shared" si="1"/>
        <v>18</v>
      </c>
      <c r="E19" s="39">
        <v>16</v>
      </c>
      <c r="F19" s="39"/>
      <c r="G19" s="39">
        <v>1</v>
      </c>
      <c r="H19" s="39">
        <v>1</v>
      </c>
      <c r="I19" s="39">
        <f t="shared" si="2"/>
        <v>2</v>
      </c>
      <c r="J19" s="39"/>
      <c r="K19" s="39">
        <v>2</v>
      </c>
      <c r="L19" s="39"/>
      <c r="M19" s="28">
        <v>335</v>
      </c>
      <c r="N19" s="6">
        <v>3222.6</v>
      </c>
      <c r="O19" s="5"/>
      <c r="P19" s="5"/>
      <c r="Q19" s="6"/>
      <c r="R19" s="7"/>
      <c r="S19" s="35"/>
      <c r="T19" s="29">
        <v>23</v>
      </c>
    </row>
    <row r="20" spans="1:20" ht="15">
      <c r="A20" s="4">
        <v>14</v>
      </c>
      <c r="B20" s="9" t="s">
        <v>8</v>
      </c>
      <c r="C20" s="41">
        <f t="shared" si="0"/>
        <v>31</v>
      </c>
      <c r="D20" s="41">
        <f t="shared" si="1"/>
        <v>31</v>
      </c>
      <c r="E20" s="39">
        <v>30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28">
        <v>473</v>
      </c>
      <c r="N20" s="6">
        <v>4700.89</v>
      </c>
      <c r="O20" s="5"/>
      <c r="P20" s="5"/>
      <c r="Q20" s="6"/>
      <c r="R20" s="7"/>
      <c r="S20" s="35"/>
      <c r="T20" s="43">
        <v>21</v>
      </c>
    </row>
    <row r="21" spans="1:20" ht="15">
      <c r="A21" s="4">
        <v>15</v>
      </c>
      <c r="B21" s="9" t="s">
        <v>15</v>
      </c>
      <c r="C21" s="41">
        <f t="shared" si="0"/>
        <v>53</v>
      </c>
      <c r="D21" s="41">
        <f t="shared" si="1"/>
        <v>52</v>
      </c>
      <c r="E21" s="39">
        <v>52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28">
        <v>905</v>
      </c>
      <c r="N21" s="6">
        <v>8963.2</v>
      </c>
      <c r="O21" s="5">
        <v>88</v>
      </c>
      <c r="P21" s="5">
        <v>1058</v>
      </c>
      <c r="Q21" s="6">
        <v>18580.68</v>
      </c>
      <c r="R21" s="7"/>
      <c r="S21" s="35"/>
      <c r="T21" s="29">
        <v>45</v>
      </c>
    </row>
    <row r="22" spans="1:20" ht="15">
      <c r="A22" s="4">
        <v>16</v>
      </c>
      <c r="B22" s="9" t="s">
        <v>16</v>
      </c>
      <c r="C22" s="41">
        <f t="shared" si="0"/>
        <v>18</v>
      </c>
      <c r="D22" s="41">
        <f t="shared" si="1"/>
        <v>18</v>
      </c>
      <c r="E22" s="39">
        <v>18</v>
      </c>
      <c r="F22" s="39"/>
      <c r="G22" s="39"/>
      <c r="H22" s="39"/>
      <c r="I22" s="39">
        <f t="shared" si="2"/>
        <v>0</v>
      </c>
      <c r="J22" s="39"/>
      <c r="K22" s="39"/>
      <c r="L22" s="39"/>
      <c r="M22" s="28">
        <v>314</v>
      </c>
      <c r="N22" s="6">
        <v>2949.06</v>
      </c>
      <c r="O22" s="5"/>
      <c r="P22" s="5"/>
      <c r="Q22" s="6"/>
      <c r="R22" s="7"/>
      <c r="S22" s="35"/>
      <c r="T22" s="29">
        <v>21</v>
      </c>
    </row>
    <row r="23" spans="1:20" ht="15">
      <c r="A23" s="4">
        <v>17</v>
      </c>
      <c r="B23" s="9" t="s">
        <v>9</v>
      </c>
      <c r="C23" s="41">
        <f t="shared" si="0"/>
        <v>36</v>
      </c>
      <c r="D23" s="41">
        <f t="shared" si="1"/>
        <v>36</v>
      </c>
      <c r="E23" s="39">
        <v>36</v>
      </c>
      <c r="F23" s="39"/>
      <c r="G23" s="39"/>
      <c r="H23" s="39"/>
      <c r="I23" s="39">
        <f t="shared" si="2"/>
        <v>0</v>
      </c>
      <c r="J23" s="39"/>
      <c r="K23" s="39"/>
      <c r="L23" s="39"/>
      <c r="M23" s="28">
        <v>610</v>
      </c>
      <c r="N23" s="6">
        <v>5738.85</v>
      </c>
      <c r="O23" s="5"/>
      <c r="P23" s="5"/>
      <c r="Q23" s="6"/>
      <c r="R23" s="7"/>
      <c r="S23" s="35"/>
      <c r="T23" s="29">
        <v>28</v>
      </c>
    </row>
    <row r="24" spans="1:20" ht="15">
      <c r="A24" s="4">
        <v>18</v>
      </c>
      <c r="B24" s="31" t="s">
        <v>10</v>
      </c>
      <c r="C24" s="41">
        <f t="shared" si="0"/>
        <v>43</v>
      </c>
      <c r="D24" s="41">
        <f t="shared" si="1"/>
        <v>43</v>
      </c>
      <c r="E24" s="39">
        <v>43</v>
      </c>
      <c r="F24" s="39"/>
      <c r="G24" s="39"/>
      <c r="H24" s="39"/>
      <c r="I24" s="39">
        <f t="shared" si="2"/>
        <v>0</v>
      </c>
      <c r="J24" s="39"/>
      <c r="K24" s="39"/>
      <c r="L24" s="39"/>
      <c r="M24" s="28">
        <v>616</v>
      </c>
      <c r="N24" s="6">
        <v>5461.07</v>
      </c>
      <c r="O24" s="5">
        <v>85</v>
      </c>
      <c r="P24" s="5">
        <v>905</v>
      </c>
      <c r="Q24" s="6">
        <v>15651.63</v>
      </c>
      <c r="R24" s="7"/>
      <c r="S24" s="35"/>
      <c r="T24" s="43">
        <v>29</v>
      </c>
    </row>
    <row r="25" spans="1:20" ht="15">
      <c r="A25" s="4">
        <v>19</v>
      </c>
      <c r="B25" s="9" t="s">
        <v>11</v>
      </c>
      <c r="C25" s="41">
        <f t="shared" si="0"/>
        <v>21</v>
      </c>
      <c r="D25" s="41">
        <f t="shared" si="1"/>
        <v>20</v>
      </c>
      <c r="E25" s="39">
        <v>20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28">
        <v>332</v>
      </c>
      <c r="N25" s="6">
        <v>2825.63</v>
      </c>
      <c r="O25" s="5"/>
      <c r="P25" s="5"/>
      <c r="Q25" s="6"/>
      <c r="R25" s="7"/>
      <c r="S25" s="35"/>
      <c r="T25" s="29">
        <v>32</v>
      </c>
    </row>
    <row r="26" spans="1:20" ht="15">
      <c r="A26" s="4">
        <v>20</v>
      </c>
      <c r="B26" s="9" t="s">
        <v>69</v>
      </c>
      <c r="C26" s="41">
        <f t="shared" si="0"/>
        <v>10</v>
      </c>
      <c r="D26" s="41">
        <f t="shared" si="1"/>
        <v>9</v>
      </c>
      <c r="E26" s="39">
        <v>9</v>
      </c>
      <c r="F26" s="39"/>
      <c r="G26" s="39"/>
      <c r="H26" s="39"/>
      <c r="I26" s="39">
        <f t="shared" si="2"/>
        <v>1</v>
      </c>
      <c r="J26" s="39"/>
      <c r="K26" s="39">
        <v>1</v>
      </c>
      <c r="L26" s="39"/>
      <c r="M26" s="28">
        <v>168</v>
      </c>
      <c r="N26" s="6">
        <v>1669.54</v>
      </c>
      <c r="O26" s="5"/>
      <c r="P26" s="5"/>
      <c r="Q26" s="6"/>
      <c r="R26" s="7"/>
      <c r="S26" s="35"/>
      <c r="T26" s="29">
        <v>23</v>
      </c>
    </row>
    <row r="27" spans="1:20" ht="15">
      <c r="A27" s="4">
        <v>21</v>
      </c>
      <c r="B27" s="31" t="s">
        <v>70</v>
      </c>
      <c r="C27" s="41">
        <f t="shared" si="0"/>
        <v>25</v>
      </c>
      <c r="D27" s="41">
        <f t="shared" si="1"/>
        <v>25</v>
      </c>
      <c r="E27" s="39">
        <v>25</v>
      </c>
      <c r="F27" s="39"/>
      <c r="G27" s="39"/>
      <c r="H27" s="39"/>
      <c r="I27" s="39">
        <f t="shared" si="2"/>
        <v>0</v>
      </c>
      <c r="J27" s="39"/>
      <c r="K27" s="39"/>
      <c r="L27" s="39"/>
      <c r="M27" s="28">
        <v>323</v>
      </c>
      <c r="N27" s="6">
        <v>2850.95</v>
      </c>
      <c r="O27" s="5"/>
      <c r="P27" s="5"/>
      <c r="Q27" s="6"/>
      <c r="R27" s="7"/>
      <c r="S27" s="35"/>
      <c r="T27" s="29">
        <v>15</v>
      </c>
    </row>
    <row r="28" spans="1:20" ht="15">
      <c r="A28" s="4">
        <v>22</v>
      </c>
      <c r="B28" s="9" t="s">
        <v>17</v>
      </c>
      <c r="C28" s="41">
        <f t="shared" si="0"/>
        <v>32</v>
      </c>
      <c r="D28" s="41">
        <f t="shared" si="1"/>
        <v>32</v>
      </c>
      <c r="E28" s="39">
        <v>32</v>
      </c>
      <c r="F28" s="39"/>
      <c r="G28" s="39"/>
      <c r="H28" s="39"/>
      <c r="I28" s="39">
        <f t="shared" si="2"/>
        <v>0</v>
      </c>
      <c r="J28" s="39"/>
      <c r="K28" s="39"/>
      <c r="L28" s="39"/>
      <c r="M28" s="28">
        <v>551</v>
      </c>
      <c r="N28" s="6">
        <v>5233.7</v>
      </c>
      <c r="O28" s="5"/>
      <c r="P28" s="5"/>
      <c r="Q28" s="6"/>
      <c r="R28" s="7"/>
      <c r="S28" s="35"/>
      <c r="T28" s="29">
        <v>15</v>
      </c>
    </row>
    <row r="29" spans="1:20" ht="15">
      <c r="A29" s="4">
        <v>23</v>
      </c>
      <c r="B29" s="9" t="s">
        <v>71</v>
      </c>
      <c r="C29" s="41">
        <f t="shared" si="0"/>
        <v>23</v>
      </c>
      <c r="D29" s="41">
        <f t="shared" si="1"/>
        <v>23</v>
      </c>
      <c r="E29" s="39">
        <v>23</v>
      </c>
      <c r="F29" s="39"/>
      <c r="G29" s="39"/>
      <c r="H29" s="39"/>
      <c r="I29" s="39">
        <f t="shared" si="2"/>
        <v>0</v>
      </c>
      <c r="J29" s="39"/>
      <c r="K29" s="39"/>
      <c r="L29" s="39"/>
      <c r="M29" s="28">
        <v>406</v>
      </c>
      <c r="N29" s="6">
        <v>4018.62</v>
      </c>
      <c r="O29" s="5"/>
      <c r="P29" s="5"/>
      <c r="Q29" s="6"/>
      <c r="R29" s="7"/>
      <c r="S29" s="35"/>
      <c r="T29" s="43">
        <v>10</v>
      </c>
    </row>
    <row r="30" spans="1:20" ht="15">
      <c r="A30" s="4">
        <v>24</v>
      </c>
      <c r="B30" s="9" t="s">
        <v>48</v>
      </c>
      <c r="C30" s="41">
        <f t="shared" si="0"/>
        <v>18</v>
      </c>
      <c r="D30" s="41">
        <f t="shared" si="1"/>
        <v>18</v>
      </c>
      <c r="E30" s="39">
        <v>18</v>
      </c>
      <c r="F30" s="39"/>
      <c r="G30" s="39"/>
      <c r="H30" s="39"/>
      <c r="I30" s="39">
        <f t="shared" si="2"/>
        <v>0</v>
      </c>
      <c r="J30" s="39"/>
      <c r="K30" s="39"/>
      <c r="L30" s="39"/>
      <c r="M30" s="28">
        <v>246</v>
      </c>
      <c r="N30" s="6">
        <v>2252.56</v>
      </c>
      <c r="O30" s="5">
        <v>31</v>
      </c>
      <c r="P30" s="5">
        <v>355</v>
      </c>
      <c r="Q30" s="6">
        <v>6070.39</v>
      </c>
      <c r="R30" s="7"/>
      <c r="S30" s="35"/>
      <c r="T30" s="29">
        <v>15</v>
      </c>
    </row>
    <row r="31" spans="1:20" ht="15">
      <c r="A31" s="4">
        <v>25</v>
      </c>
      <c r="B31" s="9" t="s">
        <v>18</v>
      </c>
      <c r="C31" s="41">
        <f t="shared" si="0"/>
        <v>11</v>
      </c>
      <c r="D31" s="41">
        <f t="shared" si="1"/>
        <v>11</v>
      </c>
      <c r="E31" s="39">
        <v>11</v>
      </c>
      <c r="F31" s="39"/>
      <c r="G31" s="39"/>
      <c r="H31" s="39"/>
      <c r="I31" s="39">
        <f t="shared" si="2"/>
        <v>0</v>
      </c>
      <c r="J31" s="39"/>
      <c r="K31" s="39"/>
      <c r="L31" s="39"/>
      <c r="M31" s="28">
        <v>182</v>
      </c>
      <c r="N31" s="6">
        <v>757.17</v>
      </c>
      <c r="O31" s="5"/>
      <c r="P31" s="5"/>
      <c r="Q31" s="6"/>
      <c r="R31" s="7"/>
      <c r="S31" s="35"/>
      <c r="T31" s="43">
        <v>8</v>
      </c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28">
        <v>19</v>
      </c>
      <c r="N32" s="6">
        <v>132.01</v>
      </c>
      <c r="O32" s="17">
        <v>16</v>
      </c>
      <c r="P32" s="5">
        <v>204</v>
      </c>
      <c r="Q32" s="6">
        <v>3913.02</v>
      </c>
      <c r="R32" s="7"/>
      <c r="S32" s="35"/>
      <c r="T32" s="29">
        <v>5</v>
      </c>
    </row>
    <row r="33" spans="1:20" ht="15">
      <c r="A33" s="4">
        <v>27</v>
      </c>
      <c r="B33" s="9" t="s">
        <v>19</v>
      </c>
      <c r="C33" s="41">
        <f t="shared" si="0"/>
        <v>13</v>
      </c>
      <c r="D33" s="41">
        <f t="shared" si="1"/>
        <v>13</v>
      </c>
      <c r="E33" s="39">
        <v>13</v>
      </c>
      <c r="F33" s="39"/>
      <c r="G33" s="39"/>
      <c r="H33" s="39"/>
      <c r="I33" s="39">
        <f t="shared" si="2"/>
        <v>0</v>
      </c>
      <c r="J33" s="39"/>
      <c r="K33" s="39"/>
      <c r="L33" s="39"/>
      <c r="M33" s="28">
        <v>231</v>
      </c>
      <c r="N33" s="6">
        <v>2242.6</v>
      </c>
      <c r="O33" s="5">
        <v>52</v>
      </c>
      <c r="P33" s="5">
        <v>664</v>
      </c>
      <c r="Q33" s="6">
        <v>11828.52</v>
      </c>
      <c r="R33" s="7"/>
      <c r="S33" s="35"/>
      <c r="T33" s="29">
        <v>14</v>
      </c>
    </row>
    <row r="34" spans="1:21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>
        <v>0</v>
      </c>
      <c r="F34" s="28"/>
      <c r="G34" s="28"/>
      <c r="H34" s="28"/>
      <c r="I34" s="39">
        <f t="shared" si="2"/>
        <v>0</v>
      </c>
      <c r="J34" s="28"/>
      <c r="K34" s="28"/>
      <c r="L34" s="28"/>
      <c r="M34" s="28"/>
      <c r="N34" s="6"/>
      <c r="O34" s="5"/>
      <c r="P34" s="5"/>
      <c r="Q34" s="6"/>
      <c r="R34" s="7"/>
      <c r="S34" s="35"/>
      <c r="T34" s="43">
        <v>6</v>
      </c>
      <c r="U34" s="64"/>
    </row>
    <row r="35" spans="1:21" ht="15">
      <c r="A35" s="5"/>
      <c r="B35" s="48" t="s">
        <v>58</v>
      </c>
      <c r="C35" s="49">
        <f aca="true" t="shared" si="3" ref="C35:T35">SUM(C7:C34)</f>
        <v>831</v>
      </c>
      <c r="D35" s="49">
        <f t="shared" si="3"/>
        <v>812</v>
      </c>
      <c r="E35" s="49">
        <f t="shared" si="3"/>
        <v>808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</v>
      </c>
      <c r="J35" s="49">
        <f t="shared" si="3"/>
        <v>2</v>
      </c>
      <c r="K35" s="49">
        <f t="shared" si="3"/>
        <v>15</v>
      </c>
      <c r="L35" s="49">
        <f t="shared" si="3"/>
        <v>2</v>
      </c>
      <c r="M35" s="49">
        <f t="shared" si="3"/>
        <v>13381</v>
      </c>
      <c r="N35" s="51">
        <f t="shared" si="3"/>
        <v>124601.12999999999</v>
      </c>
      <c r="O35" s="49">
        <f t="shared" si="3"/>
        <v>402</v>
      </c>
      <c r="P35" s="49">
        <f t="shared" si="3"/>
        <v>5052</v>
      </c>
      <c r="Q35" s="51">
        <f t="shared" si="3"/>
        <v>88624.92000000001</v>
      </c>
      <c r="R35" s="49">
        <f t="shared" si="3"/>
        <v>0</v>
      </c>
      <c r="S35" s="51">
        <f t="shared" si="3"/>
        <v>0</v>
      </c>
      <c r="T35" s="49">
        <f t="shared" si="3"/>
        <v>764</v>
      </c>
      <c r="U35" s="64"/>
    </row>
    <row r="36" spans="1:20" ht="16.5" customHeight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  <c r="R36" s="138"/>
      <c r="S36" s="138"/>
      <c r="T36" s="60"/>
    </row>
    <row r="37" spans="1:19" ht="18" customHeight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  <c r="R37" s="127"/>
      <c r="S37" s="128"/>
    </row>
    <row r="38" spans="1:19" ht="15" customHeight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  <c r="R38" s="127"/>
      <c r="S38" s="129"/>
    </row>
    <row r="39" spans="1:19" ht="28.5" customHeight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  <c r="R39" s="127"/>
      <c r="S39" s="129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51</v>
      </c>
      <c r="P40" s="17">
        <v>692</v>
      </c>
      <c r="Q40" s="18">
        <v>12350.74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226</v>
      </c>
      <c r="P41" s="17">
        <v>2999</v>
      </c>
      <c r="Q41" s="18">
        <v>53189.18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88</v>
      </c>
      <c r="P42" s="17">
        <v>1291</v>
      </c>
      <c r="Q42" s="17">
        <v>22413.85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126</v>
      </c>
      <c r="P43" s="17">
        <v>1519</v>
      </c>
      <c r="Q43" s="17">
        <v>27824.82</v>
      </c>
      <c r="R43" s="44"/>
      <c r="S43" s="44"/>
    </row>
    <row r="44" spans="1:21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760</v>
      </c>
      <c r="Q44" s="17">
        <v>13145.5</v>
      </c>
      <c r="R44" s="44"/>
      <c r="S44" s="44"/>
      <c r="U44" s="7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23</v>
      </c>
      <c r="P45" s="17">
        <v>261</v>
      </c>
      <c r="Q45" s="17">
        <v>4727.55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80</v>
      </c>
      <c r="P46" s="17">
        <v>1066</v>
      </c>
      <c r="Q46" s="17">
        <v>18420.39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49</v>
      </c>
      <c r="P47" s="17">
        <v>583</v>
      </c>
      <c r="Q47" s="17">
        <v>10730.42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610</v>
      </c>
      <c r="Q48" s="17">
        <v>11410.79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742</v>
      </c>
      <c r="P49" s="20">
        <f>SUM(P40:P48)</f>
        <v>9781</v>
      </c>
      <c r="Q49" s="50">
        <f>SUM(Q40:Q48)</f>
        <v>174213.24</v>
      </c>
      <c r="R49" s="52"/>
      <c r="S49" s="52"/>
      <c r="T49" s="21"/>
    </row>
    <row r="50" spans="18:19" ht="15">
      <c r="R50" s="2"/>
      <c r="S50" s="2"/>
    </row>
    <row r="51" spans="2:19" ht="15">
      <c r="B51" s="155" t="s">
        <v>79</v>
      </c>
      <c r="C51" s="155"/>
      <c r="D51" s="155"/>
      <c r="E51" s="155"/>
      <c r="F51" s="155"/>
      <c r="G51" s="155"/>
      <c r="H51" s="155"/>
      <c r="I51" s="155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48" t="s">
        <v>33</v>
      </c>
      <c r="F53" s="14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v>2</v>
      </c>
      <c r="D54" s="5">
        <v>38</v>
      </c>
      <c r="E54" s="156">
        <v>338.15</v>
      </c>
      <c r="F54" s="156"/>
      <c r="G54" s="157" t="s">
        <v>80</v>
      </c>
      <c r="H54" s="158"/>
      <c r="I54" s="158"/>
      <c r="J54" s="158"/>
      <c r="K54" s="158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>
        <v>2</v>
      </c>
      <c r="D55" s="5">
        <v>36</v>
      </c>
      <c r="E55" s="156">
        <v>341.28</v>
      </c>
      <c r="F55" s="156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2</v>
      </c>
      <c r="D56" s="5">
        <v>38</v>
      </c>
      <c r="E56" s="156">
        <v>335.79</v>
      </c>
      <c r="F56" s="156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11">
        <f>SUM(D54:D56)</f>
        <v>112</v>
      </c>
      <c r="E57" s="151">
        <f>SUM(E54:E56)</f>
        <v>1015.22</v>
      </c>
      <c r="F57" s="151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47" t="s">
        <v>87</v>
      </c>
      <c r="C59" s="147"/>
      <c r="D59" s="147"/>
      <c r="E59" s="14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48" t="s">
        <v>33</v>
      </c>
      <c r="F61" s="14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17">
        <v>125</v>
      </c>
      <c r="D62" s="5">
        <v>2574</v>
      </c>
      <c r="E62" s="149">
        <v>10011.83</v>
      </c>
      <c r="F62" s="15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17">
        <v>16</v>
      </c>
      <c r="D63" s="5">
        <v>240</v>
      </c>
      <c r="E63" s="149">
        <v>933.5</v>
      </c>
      <c r="F63" s="15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6" ht="15">
      <c r="A64" s="5"/>
      <c r="B64" s="55"/>
      <c r="C64" s="11">
        <f>SUM(C62:C63)</f>
        <v>141</v>
      </c>
      <c r="D64" s="11">
        <f>SUM(D62:D63)</f>
        <v>2814</v>
      </c>
      <c r="E64" s="145">
        <f>SUM(E62:E63)</f>
        <v>10945.33</v>
      </c>
      <c r="F64" s="146"/>
    </row>
  </sheetData>
  <sheetProtection/>
  <mergeCells count="62">
    <mergeCell ref="O36:Q36"/>
    <mergeCell ref="N4:N6"/>
    <mergeCell ref="D37:H37"/>
    <mergeCell ref="M37:M39"/>
    <mergeCell ref="K38:K39"/>
    <mergeCell ref="S4:S6"/>
    <mergeCell ref="R36:S36"/>
    <mergeCell ref="L38:L39"/>
    <mergeCell ref="O37:O39"/>
    <mergeCell ref="P37:P39"/>
    <mergeCell ref="Q37:Q39"/>
    <mergeCell ref="N37:N39"/>
    <mergeCell ref="H38:H39"/>
    <mergeCell ref="C4:C6"/>
    <mergeCell ref="E5:E6"/>
    <mergeCell ref="E57:F57"/>
    <mergeCell ref="T3:T6"/>
    <mergeCell ref="R37:R39"/>
    <mergeCell ref="S37:S39"/>
    <mergeCell ref="R3:S3"/>
    <mergeCell ref="R4:R6"/>
    <mergeCell ref="J38:J39"/>
    <mergeCell ref="A36:A39"/>
    <mergeCell ref="B36:B39"/>
    <mergeCell ref="C36:N36"/>
    <mergeCell ref="C37:C39"/>
    <mergeCell ref="I37:L37"/>
    <mergeCell ref="D38:D39"/>
    <mergeCell ref="I38:I39"/>
    <mergeCell ref="E38:E39"/>
    <mergeCell ref="F38:F39"/>
    <mergeCell ref="G38:G39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E64:F64"/>
    <mergeCell ref="B59:E59"/>
    <mergeCell ref="E61:F61"/>
    <mergeCell ref="E62:F62"/>
    <mergeCell ref="E63:F63"/>
    <mergeCell ref="B51:I51"/>
    <mergeCell ref="E53:F53"/>
    <mergeCell ref="E54:F54"/>
    <mergeCell ref="E55:F55"/>
    <mergeCell ref="G54:K54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4:T56"/>
  <sheetViews>
    <sheetView zoomScalePageLayoutView="0" workbookViewId="0" topLeftCell="A17">
      <selection activeCell="R42" sqref="R42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15" t="s">
        <v>82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17" t="s">
        <v>41</v>
      </c>
      <c r="B6" s="100" t="s">
        <v>42</v>
      </c>
      <c r="C6" s="144" t="s">
        <v>77</v>
      </c>
      <c r="D6" s="144"/>
      <c r="E6" s="144"/>
      <c r="F6" s="144"/>
      <c r="G6" s="144"/>
      <c r="H6" s="144"/>
      <c r="I6" s="144"/>
      <c r="J6" s="139" t="s">
        <v>44</v>
      </c>
      <c r="K6" s="139"/>
      <c r="L6" s="139"/>
      <c r="M6" s="143" t="s">
        <v>40</v>
      </c>
      <c r="N6" s="143"/>
      <c r="O6" s="143"/>
      <c r="P6" s="143"/>
      <c r="Q6" s="143"/>
      <c r="R6" s="23"/>
      <c r="S6" s="23"/>
    </row>
    <row r="7" spans="1:19" ht="12.75" customHeight="1">
      <c r="A7" s="117"/>
      <c r="B7" s="100"/>
      <c r="C7" s="139" t="s">
        <v>38</v>
      </c>
      <c r="D7" s="139"/>
      <c r="E7" s="139"/>
      <c r="F7" s="139" t="s">
        <v>39</v>
      </c>
      <c r="G7" s="139"/>
      <c r="H7" s="139"/>
      <c r="I7" s="100" t="s">
        <v>75</v>
      </c>
      <c r="J7" s="139"/>
      <c r="K7" s="139"/>
      <c r="L7" s="139"/>
      <c r="M7" s="143"/>
      <c r="N7" s="143"/>
      <c r="O7" s="143"/>
      <c r="P7" s="143"/>
      <c r="Q7" s="143"/>
      <c r="R7" s="24"/>
      <c r="S7" s="24"/>
    </row>
    <row r="8" spans="1:19" ht="12.75" customHeight="1">
      <c r="A8" s="117"/>
      <c r="B8" s="100"/>
      <c r="C8" s="100" t="s">
        <v>43</v>
      </c>
      <c r="D8" s="139" t="s">
        <v>37</v>
      </c>
      <c r="E8" s="100" t="s">
        <v>33</v>
      </c>
      <c r="F8" s="100" t="s">
        <v>43</v>
      </c>
      <c r="G8" s="139" t="s">
        <v>37</v>
      </c>
      <c r="H8" s="100" t="s">
        <v>33</v>
      </c>
      <c r="I8" s="100"/>
      <c r="J8" s="140" t="s">
        <v>43</v>
      </c>
      <c r="K8" s="120" t="s">
        <v>37</v>
      </c>
      <c r="L8" s="109" t="s">
        <v>33</v>
      </c>
      <c r="M8" s="100" t="s">
        <v>45</v>
      </c>
      <c r="N8" s="100" t="s">
        <v>33</v>
      </c>
      <c r="O8" s="100" t="s">
        <v>52</v>
      </c>
      <c r="P8" s="100" t="s">
        <v>33</v>
      </c>
      <c r="Q8" s="142" t="s">
        <v>76</v>
      </c>
      <c r="R8" s="128" t="s">
        <v>51</v>
      </c>
      <c r="S8" s="141"/>
    </row>
    <row r="9" spans="1:19" ht="34.5" customHeight="1">
      <c r="A9" s="117"/>
      <c r="B9" s="100"/>
      <c r="C9" s="100"/>
      <c r="D9" s="139"/>
      <c r="E9" s="100"/>
      <c r="F9" s="100"/>
      <c r="G9" s="139"/>
      <c r="H9" s="100"/>
      <c r="I9" s="100"/>
      <c r="J9" s="140"/>
      <c r="K9" s="121"/>
      <c r="L9" s="118"/>
      <c r="M9" s="100"/>
      <c r="N9" s="100"/>
      <c r="O9" s="100"/>
      <c r="P9" s="100"/>
      <c r="Q9" s="142"/>
      <c r="R9" s="128"/>
      <c r="S9" s="141"/>
    </row>
    <row r="10" spans="1:19" ht="15">
      <c r="A10" s="4">
        <v>1</v>
      </c>
      <c r="B10" s="62" t="s">
        <v>12</v>
      </c>
      <c r="C10" s="29">
        <v>33</v>
      </c>
      <c r="D10" s="5">
        <v>611</v>
      </c>
      <c r="E10" s="6">
        <v>3573</v>
      </c>
      <c r="F10" s="28">
        <v>27</v>
      </c>
      <c r="G10" s="28">
        <v>493</v>
      </c>
      <c r="H10" s="5">
        <v>2882.97</v>
      </c>
      <c r="I10" s="6">
        <f aca="true" t="shared" si="0" ref="I10:I37">E10+H10</f>
        <v>6455.969999999999</v>
      </c>
      <c r="J10" s="28"/>
      <c r="K10" s="28"/>
      <c r="L10" s="5"/>
      <c r="M10" s="4">
        <v>500</v>
      </c>
      <c r="N10" s="54">
        <v>843.82</v>
      </c>
      <c r="O10" s="61"/>
      <c r="P10" s="54"/>
      <c r="Q10" s="6">
        <f aca="true" t="shared" si="1" ref="Q10:Q37">N10+P10</f>
        <v>843.82</v>
      </c>
      <c r="R10" s="65">
        <f>'березень 2017'!N7+'березень 2017'!Q7+'березень 2017'!S7+'березень(платн)'!I10+'березень(платн)'!L10+'березень(платн)'!Q10</f>
        <v>8751.08</v>
      </c>
      <c r="S10" s="8"/>
    </row>
    <row r="11" spans="1:19" ht="15">
      <c r="A11" s="4">
        <v>2</v>
      </c>
      <c r="B11" s="62" t="s">
        <v>65</v>
      </c>
      <c r="C11" s="29">
        <v>45</v>
      </c>
      <c r="D11" s="5">
        <v>816</v>
      </c>
      <c r="E11" s="6">
        <v>5680.31</v>
      </c>
      <c r="F11" s="28">
        <v>28</v>
      </c>
      <c r="G11" s="28">
        <v>442</v>
      </c>
      <c r="H11" s="5">
        <v>3076.84</v>
      </c>
      <c r="I11" s="6">
        <f t="shared" si="0"/>
        <v>8757.150000000001</v>
      </c>
      <c r="J11" s="28">
        <v>65</v>
      </c>
      <c r="K11" s="28">
        <v>1202</v>
      </c>
      <c r="L11" s="5">
        <v>5212.89</v>
      </c>
      <c r="M11" s="5">
        <v>150</v>
      </c>
      <c r="N11" s="6">
        <v>313.22</v>
      </c>
      <c r="O11" s="28"/>
      <c r="P11" s="6"/>
      <c r="Q11" s="6">
        <f t="shared" si="1"/>
        <v>313.22</v>
      </c>
      <c r="R11" s="65">
        <f>'березень 2017'!N8+'березень 2017'!Q8+'березень 2017'!S8+'березень(платн)'!I11+'березень(платн)'!L11+'березень(платн)'!Q11+338.15</f>
        <v>35683.36000000001</v>
      </c>
      <c r="S11" s="8"/>
    </row>
    <row r="12" spans="1:19" ht="15">
      <c r="A12" s="4">
        <v>3</v>
      </c>
      <c r="B12" s="62" t="s">
        <v>66</v>
      </c>
      <c r="C12" s="43">
        <v>33</v>
      </c>
      <c r="D12" s="5">
        <v>569</v>
      </c>
      <c r="E12" s="6">
        <v>3446.89</v>
      </c>
      <c r="F12" s="28">
        <v>28</v>
      </c>
      <c r="G12" s="28">
        <v>525</v>
      </c>
      <c r="H12" s="5">
        <v>3180.34</v>
      </c>
      <c r="I12" s="6">
        <f t="shared" si="0"/>
        <v>6627.23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5">
        <f>'березень 2017'!N9+'березень 2017'!Q9+'березень 2017'!S9+'березень(платн)'!I12+'березень(платн)'!L12+'березень(платн)'!Q12</f>
        <v>8541.92</v>
      </c>
      <c r="S12" s="8"/>
    </row>
    <row r="13" spans="1:19" ht="15">
      <c r="A13" s="4">
        <v>4</v>
      </c>
      <c r="B13" s="62" t="s">
        <v>3</v>
      </c>
      <c r="C13" s="29">
        <v>120</v>
      </c>
      <c r="D13" s="5">
        <v>2184</v>
      </c>
      <c r="E13" s="6">
        <v>14414.14</v>
      </c>
      <c r="F13" s="28">
        <v>0</v>
      </c>
      <c r="G13" s="28"/>
      <c r="H13" s="5"/>
      <c r="I13" s="6">
        <f t="shared" si="0"/>
        <v>14414.14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5">
        <f>'березень 2017'!N10+'березень 2017'!Q10+'березень 2017'!S10+'березень(платн)'!I13+'березень(платн)'!L13+'березень(платн)'!Q13+341.28</f>
        <v>41063.67</v>
      </c>
      <c r="S13" s="8"/>
    </row>
    <row r="14" spans="1:19" ht="15">
      <c r="A14" s="4">
        <v>5</v>
      </c>
      <c r="B14" s="62" t="s">
        <v>4</v>
      </c>
      <c r="C14" s="43">
        <v>64</v>
      </c>
      <c r="D14" s="5">
        <v>1026</v>
      </c>
      <c r="E14" s="6">
        <v>10111.5</v>
      </c>
      <c r="F14" s="28">
        <v>41</v>
      </c>
      <c r="G14" s="28">
        <v>691</v>
      </c>
      <c r="H14" s="6">
        <v>6809.98</v>
      </c>
      <c r="I14" s="6">
        <f t="shared" si="0"/>
        <v>16921.48</v>
      </c>
      <c r="J14" s="28">
        <v>9</v>
      </c>
      <c r="K14" s="28">
        <v>102</v>
      </c>
      <c r="L14" s="5">
        <v>373.44</v>
      </c>
      <c r="M14" s="5"/>
      <c r="N14" s="37"/>
      <c r="O14" s="39"/>
      <c r="P14" s="37"/>
      <c r="Q14" s="6">
        <f t="shared" si="1"/>
        <v>0</v>
      </c>
      <c r="R14" s="65">
        <f>'березень 2017'!N11+'березень 2017'!Q11+'березень 2017'!S11+'березень(платн)'!I14+'березень(платн)'!L14+'березень(платн)'!Q14</f>
        <v>21976.17</v>
      </c>
      <c r="S14" s="8"/>
    </row>
    <row r="15" spans="1:19" ht="15">
      <c r="A15" s="4">
        <v>6</v>
      </c>
      <c r="B15" s="62" t="s">
        <v>5</v>
      </c>
      <c r="C15" s="29">
        <v>125</v>
      </c>
      <c r="D15" s="5">
        <v>2574</v>
      </c>
      <c r="E15" s="6">
        <v>10011.83</v>
      </c>
      <c r="F15" s="28">
        <v>100</v>
      </c>
      <c r="G15" s="28">
        <v>1578</v>
      </c>
      <c r="H15" s="5">
        <v>11342.22</v>
      </c>
      <c r="I15" s="6">
        <f t="shared" si="0"/>
        <v>21354.05</v>
      </c>
      <c r="J15" s="28">
        <v>63</v>
      </c>
      <c r="K15" s="28">
        <v>1192</v>
      </c>
      <c r="L15" s="5">
        <v>4179.81</v>
      </c>
      <c r="M15" s="5"/>
      <c r="N15" s="37"/>
      <c r="O15" s="39"/>
      <c r="P15" s="37"/>
      <c r="Q15" s="6">
        <f t="shared" si="1"/>
        <v>0</v>
      </c>
      <c r="R15" s="65">
        <f>'березень 2017'!N12+'березень 2017'!Q12+'березень 2017'!S12+'березень(платн)'!I15+'березень(платн)'!L15+'березень(платн)'!Q15+10011.83+933.5</f>
        <v>41496.04</v>
      </c>
      <c r="S15" s="8"/>
    </row>
    <row r="16" spans="1:19" ht="15">
      <c r="A16" s="4">
        <v>7</v>
      </c>
      <c r="B16" s="62" t="s">
        <v>14</v>
      </c>
      <c r="C16" s="29">
        <v>61</v>
      </c>
      <c r="D16" s="5">
        <v>1043</v>
      </c>
      <c r="E16" s="6">
        <v>7422.45</v>
      </c>
      <c r="F16" s="28">
        <v>49</v>
      </c>
      <c r="G16" s="28">
        <v>835</v>
      </c>
      <c r="H16" s="5">
        <v>5942.22</v>
      </c>
      <c r="I16" s="6">
        <f t="shared" si="0"/>
        <v>13364.67</v>
      </c>
      <c r="J16" s="28">
        <v>13</v>
      </c>
      <c r="K16" s="28">
        <v>186</v>
      </c>
      <c r="L16" s="5">
        <v>720.79</v>
      </c>
      <c r="M16" s="5"/>
      <c r="N16" s="37"/>
      <c r="O16" s="39"/>
      <c r="P16" s="37"/>
      <c r="Q16" s="6">
        <f t="shared" si="1"/>
        <v>0</v>
      </c>
      <c r="R16" s="65">
        <f>'березень 2017'!N13+'березень 2017'!Q13+'березень 2017'!S13+'березень(платн)'!I16+'березень(платн)'!L16+'березень(платн)'!Q16</f>
        <v>17297.46</v>
      </c>
      <c r="S16" s="8"/>
    </row>
    <row r="17" spans="1:19" ht="15">
      <c r="A17" s="4">
        <v>8</v>
      </c>
      <c r="B17" s="63" t="s">
        <v>67</v>
      </c>
      <c r="C17" s="29">
        <v>55</v>
      </c>
      <c r="D17" s="5">
        <v>975</v>
      </c>
      <c r="E17" s="6">
        <v>5749.48</v>
      </c>
      <c r="F17" s="28">
        <v>4</v>
      </c>
      <c r="G17" s="28">
        <v>24</v>
      </c>
      <c r="H17" s="5">
        <v>141.6</v>
      </c>
      <c r="I17" s="6">
        <f t="shared" si="0"/>
        <v>5891.08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5">
        <f>'березень 2017'!N14+'березень 2017'!Q14+'березень 2017'!S14+'березень(платн)'!I17+'березень(платн)'!L17+'березень(платн)'!Q17</f>
        <v>24699.54</v>
      </c>
      <c r="S17" s="8"/>
    </row>
    <row r="18" spans="1:19" ht="15">
      <c r="A18" s="4">
        <v>9</v>
      </c>
      <c r="B18" s="62" t="s">
        <v>68</v>
      </c>
      <c r="C18" s="43">
        <v>60</v>
      </c>
      <c r="D18" s="5">
        <v>625</v>
      </c>
      <c r="E18" s="6">
        <v>3750.77</v>
      </c>
      <c r="F18" s="28">
        <v>23</v>
      </c>
      <c r="G18" s="28">
        <v>239</v>
      </c>
      <c r="H18" s="5">
        <v>1386.72</v>
      </c>
      <c r="I18" s="6">
        <f t="shared" si="0"/>
        <v>5137.49</v>
      </c>
      <c r="J18" s="28">
        <v>24</v>
      </c>
      <c r="K18" s="28">
        <v>163</v>
      </c>
      <c r="L18" s="5">
        <v>642.51</v>
      </c>
      <c r="M18" s="5"/>
      <c r="N18" s="37"/>
      <c r="O18" s="39"/>
      <c r="P18" s="37"/>
      <c r="Q18" s="6">
        <f t="shared" si="1"/>
        <v>0</v>
      </c>
      <c r="R18" s="65">
        <f>'березень 2017'!N15+'березень 2017'!Q15+'березень 2017'!S15+'березень(платн)'!I18+'березень(платн)'!L18+'березень(платн)'!Q18+335.79</f>
        <v>12363.68</v>
      </c>
      <c r="S18" s="8"/>
    </row>
    <row r="19" spans="1:19" ht="15">
      <c r="A19" s="4">
        <v>10</v>
      </c>
      <c r="B19" s="63" t="s">
        <v>6</v>
      </c>
      <c r="C19" s="29">
        <v>30</v>
      </c>
      <c r="D19" s="5">
        <v>530</v>
      </c>
      <c r="E19" s="6">
        <v>3627.48</v>
      </c>
      <c r="F19" s="28">
        <v>10</v>
      </c>
      <c r="G19" s="28">
        <v>193</v>
      </c>
      <c r="H19" s="5">
        <v>1320.95</v>
      </c>
      <c r="I19" s="6">
        <f t="shared" si="0"/>
        <v>4948.43</v>
      </c>
      <c r="J19" s="28">
        <v>23</v>
      </c>
      <c r="K19" s="28">
        <v>394</v>
      </c>
      <c r="L19" s="5">
        <v>1258.67</v>
      </c>
      <c r="M19" s="5">
        <v>150</v>
      </c>
      <c r="N19" s="37">
        <v>221.07</v>
      </c>
      <c r="O19" s="39"/>
      <c r="P19" s="37"/>
      <c r="Q19" s="6">
        <f t="shared" si="1"/>
        <v>221.07</v>
      </c>
      <c r="R19" s="65">
        <f>'березень 2017'!N16+'березень 2017'!Q16+'березень 2017'!S16+'березень(платн)'!I19+'березень(платн)'!L19+'березень(платн)'!Q19</f>
        <v>8992.75</v>
      </c>
      <c r="S19" s="8"/>
    </row>
    <row r="20" spans="1:19" ht="15">
      <c r="A20" s="4">
        <v>11</v>
      </c>
      <c r="B20" s="62" t="s">
        <v>7</v>
      </c>
      <c r="C20" s="29">
        <v>140</v>
      </c>
      <c r="D20" s="5">
        <v>2531</v>
      </c>
      <c r="E20" s="6">
        <v>18446.43</v>
      </c>
      <c r="F20" s="28">
        <v>8</v>
      </c>
      <c r="G20" s="28">
        <v>129</v>
      </c>
      <c r="H20" s="5">
        <v>904.52</v>
      </c>
      <c r="I20" s="6">
        <f t="shared" si="0"/>
        <v>19350.95</v>
      </c>
      <c r="J20" s="28">
        <v>23</v>
      </c>
      <c r="K20" s="28">
        <v>459</v>
      </c>
      <c r="L20" s="5">
        <v>1552.97</v>
      </c>
      <c r="M20" s="5"/>
      <c r="N20" s="37"/>
      <c r="O20" s="39"/>
      <c r="P20" s="37"/>
      <c r="Q20" s="6">
        <f t="shared" si="1"/>
        <v>0</v>
      </c>
      <c r="R20" s="65">
        <f>'березень 2017'!N17+'березень 2017'!Q17+'березень 2017'!S17+'березень(платн)'!I20+'березень(платн)'!L20+'березень(платн)'!Q20</f>
        <v>27077.550000000003</v>
      </c>
      <c r="S20" s="8"/>
    </row>
    <row r="21" spans="1:19" ht="15">
      <c r="A21" s="4">
        <v>12</v>
      </c>
      <c r="B21" s="62" t="s">
        <v>13</v>
      </c>
      <c r="C21" s="29">
        <v>34</v>
      </c>
      <c r="D21" s="5">
        <v>636</v>
      </c>
      <c r="E21" s="6">
        <v>4221.05</v>
      </c>
      <c r="F21" s="28">
        <v>0</v>
      </c>
      <c r="G21" s="28"/>
      <c r="H21" s="5"/>
      <c r="I21" s="6">
        <f t="shared" si="0"/>
        <v>4221.05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5">
        <f>'березень 2017'!N18+'березень 2017'!Q18+'березень 2017'!S18+'березень(платн)'!I21+'березень(платн)'!L21+'березень(платн)'!Q21</f>
        <v>10943.57</v>
      </c>
      <c r="S21" s="8"/>
    </row>
    <row r="22" spans="1:19" ht="15">
      <c r="A22" s="4">
        <v>13</v>
      </c>
      <c r="B22" s="62" t="s">
        <v>49</v>
      </c>
      <c r="C22" s="29">
        <v>87</v>
      </c>
      <c r="D22" s="5">
        <v>1577</v>
      </c>
      <c r="E22" s="6">
        <v>10475.53</v>
      </c>
      <c r="F22" s="28">
        <v>20</v>
      </c>
      <c r="G22" s="28">
        <v>216</v>
      </c>
      <c r="H22" s="5">
        <v>2077.85</v>
      </c>
      <c r="I22" s="6">
        <f t="shared" si="0"/>
        <v>12553.380000000001</v>
      </c>
      <c r="J22" s="39">
        <v>33</v>
      </c>
      <c r="K22" s="28">
        <v>599</v>
      </c>
      <c r="L22" s="5">
        <v>2388.8</v>
      </c>
      <c r="M22" s="5"/>
      <c r="N22" s="37"/>
      <c r="O22" s="39"/>
      <c r="P22" s="37"/>
      <c r="Q22" s="6">
        <f t="shared" si="1"/>
        <v>0</v>
      </c>
      <c r="R22" s="65">
        <f>'березень 2017'!N19+'березень 2017'!Q19+'березень 2017'!S19+'березень(платн)'!I22+'березень(платн)'!L22+'березень(платн)'!Q22</f>
        <v>18164.780000000002</v>
      </c>
      <c r="S22" s="8"/>
    </row>
    <row r="23" spans="1:19" ht="15">
      <c r="A23" s="4">
        <v>14</v>
      </c>
      <c r="B23" s="62" t="s">
        <v>8</v>
      </c>
      <c r="C23" s="29">
        <v>59</v>
      </c>
      <c r="D23" s="5">
        <v>793</v>
      </c>
      <c r="E23" s="6">
        <v>4780.08</v>
      </c>
      <c r="F23" s="28">
        <v>17</v>
      </c>
      <c r="G23" s="28">
        <v>259</v>
      </c>
      <c r="H23" s="5">
        <v>1561.2</v>
      </c>
      <c r="I23" s="6">
        <f t="shared" si="0"/>
        <v>6341.28</v>
      </c>
      <c r="J23" s="28">
        <v>18</v>
      </c>
      <c r="K23" s="28">
        <v>226</v>
      </c>
      <c r="L23" s="5">
        <v>895.77</v>
      </c>
      <c r="M23" s="5"/>
      <c r="N23" s="37"/>
      <c r="O23" s="39"/>
      <c r="P23" s="37"/>
      <c r="Q23" s="6">
        <f t="shared" si="1"/>
        <v>0</v>
      </c>
      <c r="R23" s="65">
        <f>'березень 2017'!N20+'березень 2017'!Q20+'березень 2017'!S20+'березень(платн)'!I23+'березень(платн)'!L23+'березень(платн)'!Q23</f>
        <v>11937.94</v>
      </c>
      <c r="S23" s="8"/>
    </row>
    <row r="24" spans="1:19" ht="15">
      <c r="A24" s="4">
        <v>15</v>
      </c>
      <c r="B24" s="62" t="s">
        <v>15</v>
      </c>
      <c r="C24" s="29">
        <v>11</v>
      </c>
      <c r="D24" s="5">
        <v>173</v>
      </c>
      <c r="E24" s="6">
        <v>1035.14</v>
      </c>
      <c r="F24" s="28">
        <v>0</v>
      </c>
      <c r="G24" s="28"/>
      <c r="H24" s="5"/>
      <c r="I24" s="6">
        <f t="shared" si="0"/>
        <v>1035.14</v>
      </c>
      <c r="J24" s="28"/>
      <c r="K24" s="28"/>
      <c r="L24" s="5"/>
      <c r="M24" s="5">
        <v>400</v>
      </c>
      <c r="N24" s="37">
        <v>537.07</v>
      </c>
      <c r="O24" s="39">
        <v>100</v>
      </c>
      <c r="P24" s="37">
        <v>502.33</v>
      </c>
      <c r="Q24" s="6">
        <f t="shared" si="1"/>
        <v>1039.4</v>
      </c>
      <c r="R24" s="65">
        <f>'березень 2017'!N21+'березень 2017'!Q21+'березень 2017'!S21+'березень(платн)'!I24+'березень(платн)'!L24+'березень(платн)'!Q24</f>
        <v>29618.420000000002</v>
      </c>
      <c r="S24" s="10"/>
    </row>
    <row r="25" spans="1:19" ht="15">
      <c r="A25" s="4">
        <v>16</v>
      </c>
      <c r="B25" s="62" t="s">
        <v>16</v>
      </c>
      <c r="C25" s="29">
        <v>57</v>
      </c>
      <c r="D25" s="5">
        <v>1113</v>
      </c>
      <c r="E25" s="6">
        <v>9945.4</v>
      </c>
      <c r="F25" s="28">
        <v>83</v>
      </c>
      <c r="G25" s="28">
        <v>1552</v>
      </c>
      <c r="H25" s="5">
        <v>11671.7</v>
      </c>
      <c r="I25" s="6">
        <f t="shared" si="0"/>
        <v>21617.1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5">
        <f>'березень 2017'!N22+'березень 2017'!Q22+'березень 2017'!S22+'березень(платн)'!I25+'березень(платн)'!L25+'березень(платн)'!Q25</f>
        <v>24566.16</v>
      </c>
      <c r="S25" s="8"/>
    </row>
    <row r="26" spans="1:19" ht="15">
      <c r="A26" s="4">
        <v>17</v>
      </c>
      <c r="B26" s="62" t="s">
        <v>9</v>
      </c>
      <c r="C26" s="29">
        <v>24</v>
      </c>
      <c r="D26" s="5">
        <v>308</v>
      </c>
      <c r="E26" s="6">
        <v>1693.51</v>
      </c>
      <c r="F26" s="28">
        <v>0</v>
      </c>
      <c r="G26" s="28"/>
      <c r="H26" s="5"/>
      <c r="I26" s="6">
        <f t="shared" si="0"/>
        <v>1693.51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5">
        <f>'березень 2017'!N23+'березень 2017'!Q23+'березень 2017'!S23+'березень(платн)'!I26+'березень(платн)'!L26+'березень(платн)'!Q26</f>
        <v>7432.360000000001</v>
      </c>
      <c r="S26" s="8"/>
    </row>
    <row r="27" spans="1:19" ht="15">
      <c r="A27" s="4">
        <v>18</v>
      </c>
      <c r="B27" s="63" t="s">
        <v>10</v>
      </c>
      <c r="C27" s="29">
        <v>99</v>
      </c>
      <c r="D27" s="5">
        <v>1679</v>
      </c>
      <c r="E27" s="6">
        <v>11539.03</v>
      </c>
      <c r="F27" s="28">
        <v>109</v>
      </c>
      <c r="G27" s="28">
        <v>1925</v>
      </c>
      <c r="H27" s="5">
        <v>13229.7</v>
      </c>
      <c r="I27" s="6">
        <f t="shared" si="0"/>
        <v>24768.730000000003</v>
      </c>
      <c r="J27" s="28">
        <v>13</v>
      </c>
      <c r="K27" s="28">
        <v>128</v>
      </c>
      <c r="L27" s="5">
        <v>537.14</v>
      </c>
      <c r="M27" s="5"/>
      <c r="N27" s="37"/>
      <c r="O27" s="39"/>
      <c r="P27" s="37"/>
      <c r="Q27" s="6">
        <f t="shared" si="1"/>
        <v>0</v>
      </c>
      <c r="R27" s="65">
        <f>'березень 2017'!N24+'березень 2017'!Q24+'березень 2017'!S24+'березень(платн)'!I27+'березень(платн)'!L27+'березень(платн)'!Q27</f>
        <v>46418.57</v>
      </c>
      <c r="S27" s="8"/>
    </row>
    <row r="28" spans="1:19" ht="15">
      <c r="A28" s="4">
        <v>19</v>
      </c>
      <c r="B28" s="62" t="s">
        <v>11</v>
      </c>
      <c r="C28" s="29">
        <v>98</v>
      </c>
      <c r="D28" s="5">
        <v>1852</v>
      </c>
      <c r="E28" s="6">
        <v>10342.24</v>
      </c>
      <c r="F28" s="28">
        <v>0</v>
      </c>
      <c r="G28" s="28"/>
      <c r="H28" s="5"/>
      <c r="I28" s="6">
        <f t="shared" si="0"/>
        <v>10342.24</v>
      </c>
      <c r="J28" s="28">
        <v>30</v>
      </c>
      <c r="K28" s="28">
        <v>547</v>
      </c>
      <c r="L28" s="5">
        <v>2036.61</v>
      </c>
      <c r="M28" s="5">
        <v>1200</v>
      </c>
      <c r="N28" s="37">
        <v>2004.53</v>
      </c>
      <c r="O28" s="39"/>
      <c r="P28" s="37"/>
      <c r="Q28" s="6">
        <f t="shared" si="1"/>
        <v>2004.53</v>
      </c>
      <c r="R28" s="65">
        <f>'березень 2017'!N25+'березень 2017'!Q25+'березень 2017'!S25+'березень(платн)'!I28+'березень(платн)'!L28+'березень(платн)'!Q28</f>
        <v>17209.01</v>
      </c>
      <c r="S28" s="8"/>
    </row>
    <row r="29" spans="1:19" ht="15">
      <c r="A29" s="4">
        <v>20</v>
      </c>
      <c r="B29" s="62" t="s">
        <v>69</v>
      </c>
      <c r="C29" s="29">
        <v>66</v>
      </c>
      <c r="D29" s="5">
        <v>1227</v>
      </c>
      <c r="E29" s="6">
        <v>9127.74</v>
      </c>
      <c r="F29" s="28">
        <v>15</v>
      </c>
      <c r="G29" s="28">
        <v>216</v>
      </c>
      <c r="H29" s="5">
        <v>1596.53</v>
      </c>
      <c r="I29" s="6">
        <f t="shared" si="0"/>
        <v>10724.27</v>
      </c>
      <c r="J29" s="28">
        <v>23</v>
      </c>
      <c r="K29" s="28">
        <v>356</v>
      </c>
      <c r="L29" s="5">
        <v>1436.71</v>
      </c>
      <c r="M29" s="5">
        <v>150</v>
      </c>
      <c r="N29" s="37">
        <v>334.2</v>
      </c>
      <c r="O29" s="39"/>
      <c r="P29" s="37"/>
      <c r="Q29" s="6">
        <f t="shared" si="1"/>
        <v>334.2</v>
      </c>
      <c r="R29" s="65">
        <f>'березень 2017'!N26+'березень 2017'!Q26+'березень 2017'!S26+'березень(платн)'!I29+'березень(платн)'!L29+'березень(платн)'!Q29</f>
        <v>14164.720000000001</v>
      </c>
      <c r="S29" s="8"/>
    </row>
    <row r="30" spans="1:19" ht="15">
      <c r="A30" s="4">
        <v>21</v>
      </c>
      <c r="B30" s="63" t="s">
        <v>70</v>
      </c>
      <c r="C30" s="29">
        <v>15</v>
      </c>
      <c r="D30" s="5">
        <v>500</v>
      </c>
      <c r="E30" s="6">
        <v>3480</v>
      </c>
      <c r="F30" s="28">
        <v>13</v>
      </c>
      <c r="G30" s="28">
        <v>366</v>
      </c>
      <c r="H30" s="5">
        <v>2541.94</v>
      </c>
      <c r="I30" s="6">
        <f t="shared" si="0"/>
        <v>6021.9400000000005</v>
      </c>
      <c r="J30" s="28">
        <v>20</v>
      </c>
      <c r="K30" s="28">
        <v>177</v>
      </c>
      <c r="L30" s="5">
        <v>650.72</v>
      </c>
      <c r="M30" s="5"/>
      <c r="N30" s="6"/>
      <c r="O30" s="28"/>
      <c r="P30" s="6"/>
      <c r="Q30" s="6">
        <f t="shared" si="1"/>
        <v>0</v>
      </c>
      <c r="R30" s="65">
        <f>'березень 2017'!N27+'березень 2017'!Q27+'березень 2017'!S27+'березень(платн)'!I30+'березень(платн)'!L30+'березень(платн)'!Q30</f>
        <v>9523.609999999999</v>
      </c>
      <c r="S30" s="8"/>
    </row>
    <row r="31" spans="1:19" ht="15">
      <c r="A31" s="4">
        <v>22</v>
      </c>
      <c r="B31" s="62" t="s">
        <v>17</v>
      </c>
      <c r="C31" s="29">
        <v>21</v>
      </c>
      <c r="D31" s="5">
        <v>358</v>
      </c>
      <c r="E31" s="6">
        <v>2056.33</v>
      </c>
      <c r="F31" s="28">
        <v>15</v>
      </c>
      <c r="G31" s="28">
        <v>235</v>
      </c>
      <c r="H31" s="5">
        <v>1349.83</v>
      </c>
      <c r="I31" s="6">
        <f t="shared" si="0"/>
        <v>3406.16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5">
        <f>'березень 2017'!N28+'березень 2017'!Q28+'березень 2017'!S28+'березень(платн)'!I31+'березень(платн)'!L31+'березень(платн)'!Q31</f>
        <v>8639.86</v>
      </c>
      <c r="S31" s="8"/>
    </row>
    <row r="32" spans="1:19" ht="15">
      <c r="A32" s="4">
        <v>23</v>
      </c>
      <c r="B32" s="62" t="s">
        <v>71</v>
      </c>
      <c r="C32" s="29">
        <v>7</v>
      </c>
      <c r="D32" s="5">
        <v>124</v>
      </c>
      <c r="E32" s="6">
        <v>853.24</v>
      </c>
      <c r="F32" s="28">
        <v>12</v>
      </c>
      <c r="G32" s="28">
        <v>208</v>
      </c>
      <c r="H32" s="35">
        <v>1431.26</v>
      </c>
      <c r="I32" s="6">
        <f t="shared" si="0"/>
        <v>2284.5</v>
      </c>
      <c r="J32" s="28"/>
      <c r="K32" s="28"/>
      <c r="L32" s="5"/>
      <c r="M32" s="5">
        <v>100</v>
      </c>
      <c r="N32" s="6">
        <v>161.46</v>
      </c>
      <c r="O32" s="28"/>
      <c r="P32" s="6"/>
      <c r="Q32" s="6">
        <f t="shared" si="1"/>
        <v>161.46</v>
      </c>
      <c r="R32" s="65">
        <f>'березень 2017'!N29+'березень 2017'!Q29+'березень 2017'!S29+'березень(платн)'!I32+'березень(платн)'!L32+'березень(платн)'!Q32</f>
        <v>6464.58</v>
      </c>
      <c r="S32" s="8"/>
    </row>
    <row r="33" spans="1:19" ht="15">
      <c r="A33" s="4">
        <v>24</v>
      </c>
      <c r="B33" s="62" t="s">
        <v>48</v>
      </c>
      <c r="C33" s="29">
        <v>15</v>
      </c>
      <c r="D33" s="5">
        <v>293</v>
      </c>
      <c r="E33" s="6">
        <v>1985.39</v>
      </c>
      <c r="F33" s="28">
        <v>10</v>
      </c>
      <c r="G33" s="28">
        <v>183</v>
      </c>
      <c r="H33" s="5">
        <v>1240.02</v>
      </c>
      <c r="I33" s="6">
        <f t="shared" si="0"/>
        <v>3225.41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5">
        <f>'березень 2017'!N30+'березень 2017'!Q30+'березень 2017'!S30+'березень(платн)'!I33+'березень(платн)'!L33+'березень(платн)'!Q33</f>
        <v>11548.36</v>
      </c>
      <c r="S33" s="8"/>
    </row>
    <row r="34" spans="1:19" ht="15">
      <c r="A34" s="4">
        <v>25</v>
      </c>
      <c r="B34" s="62" t="s">
        <v>18</v>
      </c>
      <c r="C34" s="29">
        <v>28</v>
      </c>
      <c r="D34" s="5">
        <v>362</v>
      </c>
      <c r="E34" s="6">
        <v>1506.01</v>
      </c>
      <c r="F34" s="28">
        <v>0</v>
      </c>
      <c r="G34" s="28"/>
      <c r="H34" s="5"/>
      <c r="I34" s="6">
        <f t="shared" si="0"/>
        <v>1506.01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5">
        <f>'березень 2017'!N31+'березень 2017'!Q31+'березень 2017'!S31+'березень(платн)'!I34+'березень(платн)'!L34+'березень(платн)'!Q34</f>
        <v>2263.18</v>
      </c>
      <c r="S34" s="8"/>
    </row>
    <row r="35" spans="1:19" ht="15">
      <c r="A35" s="4">
        <v>26</v>
      </c>
      <c r="B35" s="62" t="s">
        <v>50</v>
      </c>
      <c r="C35" s="43">
        <v>14</v>
      </c>
      <c r="D35" s="5">
        <v>254</v>
      </c>
      <c r="E35" s="6">
        <v>1764.75</v>
      </c>
      <c r="F35" s="28">
        <v>0</v>
      </c>
      <c r="G35" s="28"/>
      <c r="H35" s="5"/>
      <c r="I35" s="6">
        <f t="shared" si="0"/>
        <v>1764.75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5">
        <f>'березень 2017'!N32+'березень 2017'!Q32+'березень(платн)'!E35</f>
        <v>5809.78</v>
      </c>
      <c r="S35" s="8"/>
    </row>
    <row r="36" spans="1:20" ht="15">
      <c r="A36" s="4">
        <v>27</v>
      </c>
      <c r="B36" s="62" t="s">
        <v>19</v>
      </c>
      <c r="C36" s="43">
        <v>28</v>
      </c>
      <c r="D36" s="5">
        <v>512</v>
      </c>
      <c r="E36" s="6">
        <v>3676.45</v>
      </c>
      <c r="F36" s="28">
        <v>0</v>
      </c>
      <c r="G36" s="28"/>
      <c r="H36" s="5"/>
      <c r="I36" s="6">
        <f t="shared" si="0"/>
        <v>3676.45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5">
        <f>'березень 2017'!N33+'березень 2017'!Q33+'березень 2017'!S33+'березень(платн)'!I36+'березень(платн)'!L36+'березень(платн)'!Q36</f>
        <v>17747.57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5"/>
      <c r="E37" s="6"/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38">
        <f>'березень 2017'!N34+'березень 2017'!Q34+'березень 2017'!S34+'березень(платн)'!I37+'березень(платн)'!L37+'березень(платн)'!Q37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R38">SUM(C10:C37)</f>
        <v>1429</v>
      </c>
      <c r="D38" s="36">
        <f t="shared" si="2"/>
        <v>25245</v>
      </c>
      <c r="E38" s="13">
        <f t="shared" si="2"/>
        <v>164716.16999999998</v>
      </c>
      <c r="F38" s="26">
        <f t="shared" si="2"/>
        <v>612</v>
      </c>
      <c r="G38" s="26">
        <f t="shared" si="2"/>
        <v>10309</v>
      </c>
      <c r="H38" s="13">
        <f t="shared" si="2"/>
        <v>73688.38999999998</v>
      </c>
      <c r="I38" s="13">
        <f t="shared" si="2"/>
        <v>238404.56000000006</v>
      </c>
      <c r="J38" s="26">
        <f t="shared" si="2"/>
        <v>357</v>
      </c>
      <c r="K38" s="36">
        <f t="shared" si="2"/>
        <v>5731</v>
      </c>
      <c r="L38" s="13">
        <f t="shared" si="2"/>
        <v>21886.83</v>
      </c>
      <c r="M38" s="36">
        <f t="shared" si="2"/>
        <v>2650</v>
      </c>
      <c r="N38" s="13">
        <f t="shared" si="2"/>
        <v>4415.37</v>
      </c>
      <c r="O38" s="26">
        <f t="shared" si="2"/>
        <v>100</v>
      </c>
      <c r="P38" s="13">
        <f t="shared" si="2"/>
        <v>502.33</v>
      </c>
      <c r="Q38" s="13">
        <f t="shared" si="2"/>
        <v>4917.7</v>
      </c>
      <c r="R38" s="38">
        <f t="shared" si="2"/>
        <v>490395.69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R38+'березень 2017'!Q49</f>
        <v>664608.9299999999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M6:Q7"/>
    <mergeCell ref="A6:A9"/>
    <mergeCell ref="B6:B9"/>
    <mergeCell ref="C6:I6"/>
    <mergeCell ref="J6:L7"/>
    <mergeCell ref="K8:K9"/>
    <mergeCell ref="L8:L9"/>
    <mergeCell ref="I7:I9"/>
    <mergeCell ref="C8:C9"/>
    <mergeCell ref="N8:N9"/>
    <mergeCell ref="S8:S9"/>
    <mergeCell ref="R8:R9"/>
    <mergeCell ref="O8:O9"/>
    <mergeCell ref="P8:P9"/>
    <mergeCell ref="Q8:Q9"/>
    <mergeCell ref="A4:N4"/>
    <mergeCell ref="F8:F9"/>
    <mergeCell ref="E8:E9"/>
    <mergeCell ref="H8:H9"/>
    <mergeCell ref="G8:G9"/>
    <mergeCell ref="C7:E7"/>
    <mergeCell ref="F7:H7"/>
    <mergeCell ref="D8:D9"/>
    <mergeCell ref="J8:J9"/>
    <mergeCell ref="M8:M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U65"/>
  <sheetViews>
    <sheetView zoomScalePageLayoutView="0" workbookViewId="0" topLeftCell="A16">
      <selection activeCell="D62" sqref="D62:D65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15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52" t="s">
        <v>73</v>
      </c>
    </row>
    <row r="4" spans="1:20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53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53"/>
    </row>
    <row r="6" spans="1:20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54"/>
    </row>
    <row r="7" spans="1:20" ht="15">
      <c r="A7" s="4">
        <v>1</v>
      </c>
      <c r="B7" s="9" t="s">
        <v>12</v>
      </c>
      <c r="C7" s="41">
        <f aca="true" t="shared" si="0" ref="C7:C34">D7+I7</f>
        <v>14</v>
      </c>
      <c r="D7" s="41">
        <f aca="true" t="shared" si="1" ref="D7:D34">E7+F7+G7+H7</f>
        <v>13</v>
      </c>
      <c r="E7" s="39">
        <v>13</v>
      </c>
      <c r="F7" s="39"/>
      <c r="G7" s="39"/>
      <c r="H7" s="39"/>
      <c r="I7" s="39">
        <f aca="true" t="shared" si="2" ref="I7:I34">J7+K7+L7</f>
        <v>1</v>
      </c>
      <c r="J7" s="39"/>
      <c r="K7" s="39">
        <v>1</v>
      </c>
      <c r="L7" s="39"/>
      <c r="M7" s="28">
        <v>164</v>
      </c>
      <c r="N7" s="6">
        <v>1330.18</v>
      </c>
      <c r="O7" s="5"/>
      <c r="P7" s="5"/>
      <c r="Q7" s="6"/>
      <c r="R7" s="7"/>
      <c r="S7" s="35"/>
      <c r="T7" s="29"/>
    </row>
    <row r="8" spans="1:20" ht="15">
      <c r="A8" s="4">
        <v>2</v>
      </c>
      <c r="B8" s="9" t="s">
        <v>65</v>
      </c>
      <c r="C8" s="41">
        <f t="shared" si="0"/>
        <v>34</v>
      </c>
      <c r="D8" s="41">
        <f t="shared" si="1"/>
        <v>34</v>
      </c>
      <c r="E8" s="39">
        <v>34</v>
      </c>
      <c r="F8" s="39"/>
      <c r="G8" s="39"/>
      <c r="H8" s="39"/>
      <c r="I8" s="39">
        <f t="shared" si="2"/>
        <v>0</v>
      </c>
      <c r="J8" s="39"/>
      <c r="K8" s="39"/>
      <c r="L8" s="39"/>
      <c r="M8" s="28">
        <v>491</v>
      </c>
      <c r="N8" s="6">
        <v>4629.71</v>
      </c>
      <c r="O8" s="5">
        <v>74</v>
      </c>
      <c r="P8" s="5">
        <v>928</v>
      </c>
      <c r="Q8" s="6">
        <v>15676.78</v>
      </c>
      <c r="R8" s="7"/>
      <c r="S8" s="35"/>
      <c r="T8" s="29"/>
    </row>
    <row r="9" spans="1:20" ht="15">
      <c r="A9" s="4">
        <v>3</v>
      </c>
      <c r="B9" s="9" t="s">
        <v>66</v>
      </c>
      <c r="C9" s="41">
        <f t="shared" si="0"/>
        <v>13</v>
      </c>
      <c r="D9" s="41">
        <f t="shared" si="1"/>
        <v>13</v>
      </c>
      <c r="E9" s="39">
        <v>13</v>
      </c>
      <c r="F9" s="39"/>
      <c r="G9" s="39"/>
      <c r="H9" s="39"/>
      <c r="I9" s="39">
        <f t="shared" si="2"/>
        <v>0</v>
      </c>
      <c r="J9" s="39"/>
      <c r="K9" s="39"/>
      <c r="L9" s="39"/>
      <c r="M9" s="28">
        <v>120</v>
      </c>
      <c r="N9" s="6">
        <v>830.52</v>
      </c>
      <c r="O9" s="5"/>
      <c r="P9" s="5"/>
      <c r="Q9" s="6"/>
      <c r="R9" s="7"/>
      <c r="S9" s="35"/>
      <c r="T9" s="29"/>
    </row>
    <row r="10" spans="1:20" ht="15">
      <c r="A10" s="4">
        <v>4</v>
      </c>
      <c r="B10" s="9" t="s">
        <v>3</v>
      </c>
      <c r="C10" s="41">
        <f t="shared" si="0"/>
        <v>141</v>
      </c>
      <c r="D10" s="41">
        <f t="shared" si="1"/>
        <v>135</v>
      </c>
      <c r="E10" s="39">
        <v>135</v>
      </c>
      <c r="F10" s="39"/>
      <c r="G10" s="39"/>
      <c r="H10" s="39"/>
      <c r="I10" s="39">
        <f t="shared" si="2"/>
        <v>6</v>
      </c>
      <c r="J10" s="39"/>
      <c r="K10" s="39">
        <v>6</v>
      </c>
      <c r="L10" s="39"/>
      <c r="M10" s="28">
        <f>2081-30</f>
        <v>2051</v>
      </c>
      <c r="N10" s="6">
        <f>18725.65-270</f>
        <v>18455.65</v>
      </c>
      <c r="O10" s="5"/>
      <c r="P10" s="5"/>
      <c r="Q10" s="6"/>
      <c r="R10" s="7"/>
      <c r="S10" s="35"/>
      <c r="T10" s="29"/>
    </row>
    <row r="11" spans="1:20" ht="15">
      <c r="A11" s="4">
        <v>5</v>
      </c>
      <c r="B11" s="9" t="s">
        <v>4</v>
      </c>
      <c r="C11" s="41">
        <f t="shared" si="0"/>
        <v>33</v>
      </c>
      <c r="D11" s="41">
        <f t="shared" si="1"/>
        <v>31</v>
      </c>
      <c r="E11" s="39">
        <v>31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436</v>
      </c>
      <c r="N11" s="6">
        <v>4146.12</v>
      </c>
      <c r="O11" s="5"/>
      <c r="P11" s="5"/>
      <c r="Q11" s="6"/>
      <c r="R11" s="7"/>
      <c r="S11" s="35"/>
      <c r="T11" s="29"/>
    </row>
    <row r="12" spans="1:20" ht="15">
      <c r="A12" s="4">
        <v>6</v>
      </c>
      <c r="B12" s="9" t="s">
        <v>5</v>
      </c>
      <c r="C12" s="41">
        <f t="shared" si="0"/>
        <v>26</v>
      </c>
      <c r="D12" s="41">
        <f t="shared" si="1"/>
        <v>25</v>
      </c>
      <c r="E12" s="39">
        <v>24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28">
        <v>294</v>
      </c>
      <c r="N12" s="6">
        <v>2634.3</v>
      </c>
      <c r="O12" s="5"/>
      <c r="P12" s="5"/>
      <c r="Q12" s="6"/>
      <c r="R12" s="7"/>
      <c r="S12" s="35"/>
      <c r="T12" s="29"/>
    </row>
    <row r="13" spans="1:20" ht="15">
      <c r="A13" s="4">
        <v>7</v>
      </c>
      <c r="B13" s="9" t="s">
        <v>14</v>
      </c>
      <c r="C13" s="41">
        <f t="shared" si="0"/>
        <v>21</v>
      </c>
      <c r="D13" s="41">
        <f t="shared" si="1"/>
        <v>21</v>
      </c>
      <c r="E13" s="39">
        <v>21</v>
      </c>
      <c r="F13" s="39"/>
      <c r="G13" s="39"/>
      <c r="H13" s="39"/>
      <c r="I13" s="39">
        <f t="shared" si="2"/>
        <v>0</v>
      </c>
      <c r="J13" s="39"/>
      <c r="K13" s="39"/>
      <c r="L13" s="39"/>
      <c r="M13" s="28">
        <v>290</v>
      </c>
      <c r="N13" s="6">
        <v>2807.72</v>
      </c>
      <c r="O13" s="5"/>
      <c r="P13" s="5"/>
      <c r="Q13" s="6"/>
      <c r="R13" s="7"/>
      <c r="S13" s="35"/>
      <c r="T13" s="43"/>
    </row>
    <row r="14" spans="1:20" ht="15">
      <c r="A14" s="4">
        <v>8</v>
      </c>
      <c r="B14" s="31" t="s">
        <v>67</v>
      </c>
      <c r="C14" s="41">
        <f t="shared" si="0"/>
        <v>28</v>
      </c>
      <c r="D14" s="41">
        <f t="shared" si="1"/>
        <v>27</v>
      </c>
      <c r="E14" s="39">
        <v>27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28">
        <v>333</v>
      </c>
      <c r="N14" s="6">
        <v>3310.2</v>
      </c>
      <c r="O14" s="5">
        <v>52</v>
      </c>
      <c r="P14" s="5">
        <v>821</v>
      </c>
      <c r="Q14" s="6">
        <v>14010.86</v>
      </c>
      <c r="R14" s="7"/>
      <c r="S14" s="35"/>
      <c r="T14" s="29"/>
    </row>
    <row r="15" spans="1:20" ht="15">
      <c r="A15" s="4">
        <v>9</v>
      </c>
      <c r="B15" s="9" t="s">
        <v>68</v>
      </c>
      <c r="C15" s="41">
        <f t="shared" si="0"/>
        <v>23</v>
      </c>
      <c r="D15" s="41">
        <f t="shared" si="1"/>
        <v>23</v>
      </c>
      <c r="E15" s="39">
        <v>23</v>
      </c>
      <c r="F15" s="39"/>
      <c r="G15" s="39"/>
      <c r="H15" s="39"/>
      <c r="I15" s="39">
        <f t="shared" si="2"/>
        <v>0</v>
      </c>
      <c r="J15" s="39"/>
      <c r="K15" s="39"/>
      <c r="L15" s="39"/>
      <c r="M15" s="28">
        <v>330</v>
      </c>
      <c r="N15" s="6">
        <v>2920.54</v>
      </c>
      <c r="O15" s="5">
        <v>13</v>
      </c>
      <c r="P15" s="5">
        <v>185</v>
      </c>
      <c r="Q15" s="6">
        <v>3181.02</v>
      </c>
      <c r="R15" s="7"/>
      <c r="S15" s="35"/>
      <c r="T15" s="29"/>
    </row>
    <row r="16" spans="1:20" ht="15">
      <c r="A16" s="4">
        <v>10</v>
      </c>
      <c r="B16" s="31" t="s">
        <v>6</v>
      </c>
      <c r="C16" s="41">
        <f t="shared" si="0"/>
        <v>12</v>
      </c>
      <c r="D16" s="41">
        <f t="shared" si="1"/>
        <v>12</v>
      </c>
      <c r="E16" s="39">
        <v>12</v>
      </c>
      <c r="F16" s="39"/>
      <c r="G16" s="39"/>
      <c r="H16" s="39"/>
      <c r="I16" s="39">
        <f t="shared" si="2"/>
        <v>0</v>
      </c>
      <c r="J16" s="39"/>
      <c r="K16" s="39"/>
      <c r="L16" s="39"/>
      <c r="M16" s="28">
        <v>172</v>
      </c>
      <c r="N16" s="6">
        <v>1723.37</v>
      </c>
      <c r="O16" s="5"/>
      <c r="P16" s="5"/>
      <c r="Q16" s="6"/>
      <c r="R16" s="7"/>
      <c r="S16" s="35"/>
      <c r="T16" s="29"/>
    </row>
    <row r="17" spans="1:20" ht="15">
      <c r="A17" s="4">
        <v>11</v>
      </c>
      <c r="B17" s="9" t="s">
        <v>7</v>
      </c>
      <c r="C17" s="41">
        <f t="shared" si="0"/>
        <v>37</v>
      </c>
      <c r="D17" s="41">
        <f t="shared" si="1"/>
        <v>33</v>
      </c>
      <c r="E17" s="39">
        <v>33</v>
      </c>
      <c r="F17" s="39"/>
      <c r="G17" s="39"/>
      <c r="H17" s="39"/>
      <c r="I17" s="39">
        <f t="shared" si="2"/>
        <v>4</v>
      </c>
      <c r="J17" s="39"/>
      <c r="K17" s="39">
        <v>2</v>
      </c>
      <c r="L17" s="39">
        <v>2</v>
      </c>
      <c r="M17" s="28">
        <v>512</v>
      </c>
      <c r="N17" s="6">
        <v>5141.47</v>
      </c>
      <c r="O17" s="5"/>
      <c r="P17" s="5"/>
      <c r="Q17" s="6"/>
      <c r="R17" s="7"/>
      <c r="S17" s="35"/>
      <c r="T17" s="29"/>
    </row>
    <row r="18" spans="1:20" ht="15">
      <c r="A18" s="4">
        <v>12</v>
      </c>
      <c r="B18" s="9" t="s">
        <v>13</v>
      </c>
      <c r="C18" s="41">
        <f t="shared" si="0"/>
        <v>51</v>
      </c>
      <c r="D18" s="41">
        <f t="shared" si="1"/>
        <v>51</v>
      </c>
      <c r="E18" s="39">
        <v>51</v>
      </c>
      <c r="F18" s="39"/>
      <c r="G18" s="39"/>
      <c r="H18" s="39"/>
      <c r="I18" s="39">
        <f t="shared" si="2"/>
        <v>0</v>
      </c>
      <c r="J18" s="39"/>
      <c r="K18" s="39"/>
      <c r="L18" s="39"/>
      <c r="M18" s="28">
        <v>673</v>
      </c>
      <c r="N18" s="6">
        <v>6037.51</v>
      </c>
      <c r="O18" s="5"/>
      <c r="P18" s="5"/>
      <c r="Q18" s="6"/>
      <c r="R18" s="7"/>
      <c r="S18" s="35"/>
      <c r="T18" s="29"/>
    </row>
    <row r="19" spans="1:20" ht="15">
      <c r="A19" s="4">
        <v>13</v>
      </c>
      <c r="B19" s="9" t="s">
        <v>49</v>
      </c>
      <c r="C19" s="41">
        <f t="shared" si="0"/>
        <v>20</v>
      </c>
      <c r="D19" s="41">
        <f t="shared" si="1"/>
        <v>18</v>
      </c>
      <c r="E19" s="39">
        <v>16</v>
      </c>
      <c r="F19" s="39"/>
      <c r="G19" s="39">
        <v>1</v>
      </c>
      <c r="H19" s="39">
        <v>1</v>
      </c>
      <c r="I19" s="39">
        <f t="shared" si="2"/>
        <v>2</v>
      </c>
      <c r="J19" s="39"/>
      <c r="K19" s="39">
        <v>2</v>
      </c>
      <c r="L19" s="39"/>
      <c r="M19" s="28">
        <v>281</v>
      </c>
      <c r="N19" s="6">
        <v>2707.5</v>
      </c>
      <c r="O19" s="5"/>
      <c r="P19" s="5"/>
      <c r="Q19" s="6"/>
      <c r="R19" s="7"/>
      <c r="S19" s="35"/>
      <c r="T19" s="29"/>
    </row>
    <row r="20" spans="1:20" ht="15">
      <c r="A20" s="4">
        <v>14</v>
      </c>
      <c r="B20" s="9" t="s">
        <v>8</v>
      </c>
      <c r="C20" s="41">
        <f t="shared" si="0"/>
        <v>31</v>
      </c>
      <c r="D20" s="41">
        <f t="shared" si="1"/>
        <v>31</v>
      </c>
      <c r="E20" s="39">
        <v>30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28">
        <v>463</v>
      </c>
      <c r="N20" s="6">
        <v>4686.91</v>
      </c>
      <c r="O20" s="5"/>
      <c r="P20" s="5"/>
      <c r="Q20" s="6"/>
      <c r="R20" s="7"/>
      <c r="S20" s="35"/>
      <c r="T20" s="43"/>
    </row>
    <row r="21" spans="1:20" ht="15">
      <c r="A21" s="4">
        <v>15</v>
      </c>
      <c r="B21" s="9" t="s">
        <v>15</v>
      </c>
      <c r="C21" s="41">
        <f t="shared" si="0"/>
        <v>44</v>
      </c>
      <c r="D21" s="41">
        <f t="shared" si="1"/>
        <v>43</v>
      </c>
      <c r="E21" s="39">
        <v>43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28">
        <v>660</v>
      </c>
      <c r="N21" s="6">
        <v>6974.2</v>
      </c>
      <c r="O21" s="5">
        <v>94</v>
      </c>
      <c r="P21" s="5">
        <v>1019</v>
      </c>
      <c r="Q21" s="6">
        <v>18649.81</v>
      </c>
      <c r="R21" s="7"/>
      <c r="S21" s="35"/>
      <c r="T21" s="29"/>
    </row>
    <row r="22" spans="1:20" ht="15">
      <c r="A22" s="4">
        <v>16</v>
      </c>
      <c r="B22" s="9" t="s">
        <v>16</v>
      </c>
      <c r="C22" s="41">
        <f t="shared" si="0"/>
        <v>23</v>
      </c>
      <c r="D22" s="41">
        <f t="shared" si="1"/>
        <v>23</v>
      </c>
      <c r="E22" s="39">
        <v>23</v>
      </c>
      <c r="F22" s="39"/>
      <c r="G22" s="39"/>
      <c r="H22" s="39"/>
      <c r="I22" s="39">
        <f t="shared" si="2"/>
        <v>0</v>
      </c>
      <c r="J22" s="39"/>
      <c r="K22" s="39"/>
      <c r="L22" s="39"/>
      <c r="M22" s="28">
        <v>292</v>
      </c>
      <c r="N22" s="6">
        <v>2450.45</v>
      </c>
      <c r="O22" s="5"/>
      <c r="P22" s="5"/>
      <c r="Q22" s="6"/>
      <c r="R22" s="7"/>
      <c r="S22" s="35"/>
      <c r="T22" s="29"/>
    </row>
    <row r="23" spans="1:20" ht="15">
      <c r="A23" s="4">
        <v>17</v>
      </c>
      <c r="B23" s="9" t="s">
        <v>9</v>
      </c>
      <c r="C23" s="41">
        <f t="shared" si="0"/>
        <v>28</v>
      </c>
      <c r="D23" s="41">
        <f t="shared" si="1"/>
        <v>28</v>
      </c>
      <c r="E23" s="39">
        <v>28</v>
      </c>
      <c r="F23" s="39"/>
      <c r="G23" s="39"/>
      <c r="H23" s="39"/>
      <c r="I23" s="39">
        <f t="shared" si="2"/>
        <v>0</v>
      </c>
      <c r="J23" s="39"/>
      <c r="K23" s="39"/>
      <c r="L23" s="39"/>
      <c r="M23" s="28">
        <v>388</v>
      </c>
      <c r="N23" s="6">
        <v>3792.6</v>
      </c>
      <c r="O23" s="5"/>
      <c r="P23" s="5"/>
      <c r="Q23" s="6"/>
      <c r="R23" s="7"/>
      <c r="S23" s="35"/>
      <c r="T23" s="29"/>
    </row>
    <row r="24" spans="1:20" ht="15">
      <c r="A24" s="4">
        <v>18</v>
      </c>
      <c r="B24" s="31" t="s">
        <v>10</v>
      </c>
      <c r="C24" s="41">
        <f t="shared" si="0"/>
        <v>39</v>
      </c>
      <c r="D24" s="41">
        <f t="shared" si="1"/>
        <v>39</v>
      </c>
      <c r="E24" s="39">
        <v>39</v>
      </c>
      <c r="F24" s="39"/>
      <c r="G24" s="39"/>
      <c r="H24" s="39"/>
      <c r="I24" s="39">
        <f t="shared" si="2"/>
        <v>0</v>
      </c>
      <c r="J24" s="39"/>
      <c r="K24" s="39"/>
      <c r="L24" s="39"/>
      <c r="M24" s="28">
        <v>556</v>
      </c>
      <c r="N24" s="6">
        <v>4996.04</v>
      </c>
      <c r="O24" s="5">
        <v>89</v>
      </c>
      <c r="P24" s="5">
        <v>738</v>
      </c>
      <c r="Q24" s="6">
        <v>13133.96</v>
      </c>
      <c r="R24" s="7"/>
      <c r="S24" s="35"/>
      <c r="T24" s="43"/>
    </row>
    <row r="25" spans="1:20" ht="15">
      <c r="A25" s="4">
        <v>19</v>
      </c>
      <c r="B25" s="9" t="s">
        <v>11</v>
      </c>
      <c r="C25" s="41">
        <f t="shared" si="0"/>
        <v>20</v>
      </c>
      <c r="D25" s="41">
        <f t="shared" si="1"/>
        <v>19</v>
      </c>
      <c r="E25" s="39">
        <v>19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28">
        <v>218</v>
      </c>
      <c r="N25" s="6">
        <v>2075.13</v>
      </c>
      <c r="O25" s="5"/>
      <c r="P25" s="5"/>
      <c r="Q25" s="6"/>
      <c r="R25" s="7"/>
      <c r="S25" s="35"/>
      <c r="T25" s="29"/>
    </row>
    <row r="26" spans="1:20" ht="15">
      <c r="A26" s="4">
        <v>20</v>
      </c>
      <c r="B26" s="9" t="s">
        <v>69</v>
      </c>
      <c r="C26" s="41">
        <f t="shared" si="0"/>
        <v>9</v>
      </c>
      <c r="D26" s="41">
        <f t="shared" si="1"/>
        <v>8</v>
      </c>
      <c r="E26" s="39">
        <v>8</v>
      </c>
      <c r="F26" s="39"/>
      <c r="G26" s="39"/>
      <c r="H26" s="39"/>
      <c r="I26" s="39">
        <f t="shared" si="2"/>
        <v>1</v>
      </c>
      <c r="J26" s="39"/>
      <c r="K26" s="39">
        <v>1</v>
      </c>
      <c r="L26" s="39"/>
      <c r="M26" s="28">
        <v>123</v>
      </c>
      <c r="N26" s="6">
        <v>1151.49</v>
      </c>
      <c r="O26" s="5"/>
      <c r="P26" s="5"/>
      <c r="Q26" s="6"/>
      <c r="R26" s="7"/>
      <c r="S26" s="35"/>
      <c r="T26" s="29"/>
    </row>
    <row r="27" spans="1:20" ht="15">
      <c r="A27" s="4">
        <v>21</v>
      </c>
      <c r="B27" s="31" t="s">
        <v>70</v>
      </c>
      <c r="C27" s="41">
        <f t="shared" si="0"/>
        <v>20</v>
      </c>
      <c r="D27" s="41">
        <f t="shared" si="1"/>
        <v>20</v>
      </c>
      <c r="E27" s="39">
        <v>20</v>
      </c>
      <c r="F27" s="39"/>
      <c r="G27" s="39"/>
      <c r="H27" s="39"/>
      <c r="I27" s="39">
        <f t="shared" si="2"/>
        <v>0</v>
      </c>
      <c r="J27" s="39"/>
      <c r="K27" s="39"/>
      <c r="L27" s="39"/>
      <c r="M27" s="28">
        <v>273</v>
      </c>
      <c r="N27" s="6">
        <v>2479.87</v>
      </c>
      <c r="O27" s="5"/>
      <c r="P27" s="5"/>
      <c r="Q27" s="6"/>
      <c r="R27" s="7"/>
      <c r="S27" s="35"/>
      <c r="T27" s="29"/>
    </row>
    <row r="28" spans="1:20" ht="15">
      <c r="A28" s="4">
        <v>22</v>
      </c>
      <c r="B28" s="9" t="s">
        <v>17</v>
      </c>
      <c r="C28" s="41">
        <f t="shared" si="0"/>
        <v>20</v>
      </c>
      <c r="D28" s="41">
        <f t="shared" si="1"/>
        <v>20</v>
      </c>
      <c r="E28" s="39">
        <v>20</v>
      </c>
      <c r="F28" s="39"/>
      <c r="G28" s="39"/>
      <c r="H28" s="39"/>
      <c r="I28" s="39">
        <f t="shared" si="2"/>
        <v>0</v>
      </c>
      <c r="J28" s="39"/>
      <c r="K28" s="39"/>
      <c r="L28" s="39"/>
      <c r="M28" s="28">
        <v>300</v>
      </c>
      <c r="N28" s="6">
        <v>2969</v>
      </c>
      <c r="O28" s="5"/>
      <c r="P28" s="5"/>
      <c r="Q28" s="6"/>
      <c r="R28" s="7"/>
      <c r="S28" s="35"/>
      <c r="T28" s="29"/>
    </row>
    <row r="29" spans="1:20" ht="15">
      <c r="A29" s="4">
        <v>23</v>
      </c>
      <c r="B29" s="9" t="s">
        <v>71</v>
      </c>
      <c r="C29" s="41">
        <f t="shared" si="0"/>
        <v>23</v>
      </c>
      <c r="D29" s="41">
        <f t="shared" si="1"/>
        <v>23</v>
      </c>
      <c r="E29" s="39">
        <v>23</v>
      </c>
      <c r="F29" s="39"/>
      <c r="G29" s="39"/>
      <c r="H29" s="39"/>
      <c r="I29" s="39">
        <f t="shared" si="2"/>
        <v>0</v>
      </c>
      <c r="J29" s="39"/>
      <c r="K29" s="39"/>
      <c r="L29" s="39"/>
      <c r="M29" s="28">
        <v>318</v>
      </c>
      <c r="N29" s="6">
        <v>3003.08</v>
      </c>
      <c r="O29" s="5"/>
      <c r="P29" s="5"/>
      <c r="Q29" s="6"/>
      <c r="R29" s="7"/>
      <c r="S29" s="35"/>
      <c r="T29" s="43"/>
    </row>
    <row r="30" spans="1:20" ht="15">
      <c r="A30" s="4">
        <v>24</v>
      </c>
      <c r="B30" s="9" t="s">
        <v>48</v>
      </c>
      <c r="C30" s="41">
        <f t="shared" si="0"/>
        <v>16</v>
      </c>
      <c r="D30" s="41">
        <f t="shared" si="1"/>
        <v>16</v>
      </c>
      <c r="E30" s="39">
        <v>16</v>
      </c>
      <c r="F30" s="39"/>
      <c r="G30" s="39"/>
      <c r="H30" s="39"/>
      <c r="I30" s="39">
        <f t="shared" si="2"/>
        <v>0</v>
      </c>
      <c r="J30" s="39"/>
      <c r="K30" s="39"/>
      <c r="L30" s="39"/>
      <c r="M30" s="28">
        <v>183</v>
      </c>
      <c r="N30" s="6">
        <v>1749.53</v>
      </c>
      <c r="O30" s="5">
        <v>33</v>
      </c>
      <c r="P30" s="5">
        <v>317</v>
      </c>
      <c r="Q30" s="6">
        <v>5677.96</v>
      </c>
      <c r="R30" s="7"/>
      <c r="S30" s="35"/>
      <c r="T30" s="29"/>
    </row>
    <row r="31" spans="1:20" ht="15">
      <c r="A31" s="4">
        <v>25</v>
      </c>
      <c r="B31" s="9" t="s">
        <v>18</v>
      </c>
      <c r="C31" s="41">
        <f t="shared" si="0"/>
        <v>10</v>
      </c>
      <c r="D31" s="41">
        <f t="shared" si="1"/>
        <v>10</v>
      </c>
      <c r="E31" s="39">
        <v>10</v>
      </c>
      <c r="F31" s="39"/>
      <c r="G31" s="39"/>
      <c r="H31" s="39"/>
      <c r="I31" s="39">
        <f t="shared" si="2"/>
        <v>0</v>
      </c>
      <c r="J31" s="39"/>
      <c r="K31" s="39"/>
      <c r="L31" s="39"/>
      <c r="M31" s="28">
        <v>111</v>
      </c>
      <c r="N31" s="6">
        <v>514.06</v>
      </c>
      <c r="O31" s="5"/>
      <c r="P31" s="5"/>
      <c r="Q31" s="6"/>
      <c r="R31" s="7"/>
      <c r="S31" s="35"/>
      <c r="T31" s="43"/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28">
        <v>16</v>
      </c>
      <c r="N32" s="6">
        <v>99.14</v>
      </c>
      <c r="O32" s="17">
        <v>16</v>
      </c>
      <c r="P32" s="5">
        <v>224</v>
      </c>
      <c r="Q32" s="6">
        <v>3907.05</v>
      </c>
      <c r="R32" s="7"/>
      <c r="S32" s="35"/>
      <c r="T32" s="29"/>
    </row>
    <row r="33" spans="1:20" ht="15">
      <c r="A33" s="4">
        <v>27</v>
      </c>
      <c r="B33" s="9" t="s">
        <v>19</v>
      </c>
      <c r="C33" s="41">
        <f t="shared" si="0"/>
        <v>14</v>
      </c>
      <c r="D33" s="41">
        <f t="shared" si="1"/>
        <v>14</v>
      </c>
      <c r="E33" s="39">
        <v>14</v>
      </c>
      <c r="F33" s="39"/>
      <c r="G33" s="39"/>
      <c r="H33" s="39"/>
      <c r="I33" s="39">
        <f t="shared" si="2"/>
        <v>0</v>
      </c>
      <c r="J33" s="39"/>
      <c r="K33" s="39"/>
      <c r="L33" s="39"/>
      <c r="M33" s="28">
        <v>209</v>
      </c>
      <c r="N33" s="6">
        <v>2002.78</v>
      </c>
      <c r="O33" s="5">
        <v>53</v>
      </c>
      <c r="P33" s="5">
        <v>638</v>
      </c>
      <c r="Q33" s="6">
        <v>11358.03</v>
      </c>
      <c r="R33" s="7"/>
      <c r="S33" s="35"/>
      <c r="T33" s="29"/>
    </row>
    <row r="34" spans="1:21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>
        <v>0</v>
      </c>
      <c r="F34" s="28"/>
      <c r="G34" s="28"/>
      <c r="H34" s="28"/>
      <c r="I34" s="39">
        <f t="shared" si="2"/>
        <v>0</v>
      </c>
      <c r="J34" s="28"/>
      <c r="K34" s="28"/>
      <c r="L34" s="28"/>
      <c r="M34" s="28"/>
      <c r="N34" s="6"/>
      <c r="O34" s="5"/>
      <c r="P34" s="5"/>
      <c r="Q34" s="6"/>
      <c r="R34" s="7"/>
      <c r="S34" s="35"/>
      <c r="T34" s="43"/>
      <c r="U34" s="64"/>
    </row>
    <row r="35" spans="1:21" ht="15">
      <c r="A35" s="5"/>
      <c r="B35" s="48" t="s">
        <v>58</v>
      </c>
      <c r="C35" s="49">
        <f aca="true" t="shared" si="3" ref="C35:T35">SUM(C7:C34)</f>
        <v>751</v>
      </c>
      <c r="D35" s="49">
        <f t="shared" si="3"/>
        <v>731</v>
      </c>
      <c r="E35" s="49">
        <f t="shared" si="3"/>
        <v>727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20</v>
      </c>
      <c r="J35" s="49">
        <f t="shared" si="3"/>
        <v>2</v>
      </c>
      <c r="K35" s="49">
        <f t="shared" si="3"/>
        <v>16</v>
      </c>
      <c r="L35" s="49">
        <f t="shared" si="3"/>
        <v>2</v>
      </c>
      <c r="M35" s="49">
        <f t="shared" si="3"/>
        <v>10257</v>
      </c>
      <c r="N35" s="51">
        <f t="shared" si="3"/>
        <v>95619.06999999999</v>
      </c>
      <c r="O35" s="49">
        <f t="shared" si="3"/>
        <v>424</v>
      </c>
      <c r="P35" s="49">
        <f t="shared" si="3"/>
        <v>4870</v>
      </c>
      <c r="Q35" s="51">
        <f t="shared" si="3"/>
        <v>85595.47</v>
      </c>
      <c r="R35" s="49">
        <f t="shared" si="3"/>
        <v>0</v>
      </c>
      <c r="S35" s="51">
        <f t="shared" si="3"/>
        <v>0</v>
      </c>
      <c r="T35" s="49">
        <f t="shared" si="3"/>
        <v>0</v>
      </c>
      <c r="U35" s="64"/>
    </row>
    <row r="36" spans="1:20" ht="16.5" customHeight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  <c r="R36" s="138"/>
      <c r="S36" s="138"/>
      <c r="T36" s="60"/>
    </row>
    <row r="37" spans="1:19" ht="18" customHeight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  <c r="R37" s="127"/>
      <c r="S37" s="128"/>
    </row>
    <row r="38" spans="1:19" ht="15" customHeight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  <c r="R38" s="127"/>
      <c r="S38" s="129"/>
    </row>
    <row r="39" spans="1:19" ht="28.5" customHeight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  <c r="R39" s="127"/>
      <c r="S39" s="129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59</v>
      </c>
      <c r="P40" s="17">
        <v>750</v>
      </c>
      <c r="Q40" s="18">
        <v>13387.03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221</v>
      </c>
      <c r="P41" s="17">
        <v>2767</v>
      </c>
      <c r="Q41" s="18">
        <v>48138.73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97</v>
      </c>
      <c r="P42" s="17">
        <v>1367</v>
      </c>
      <c r="Q42" s="17">
        <v>23744.9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127</v>
      </c>
      <c r="P43" s="17">
        <v>1679</v>
      </c>
      <c r="Q43" s="17">
        <v>29058.11</v>
      </c>
      <c r="R43" s="44"/>
      <c r="S43" s="44"/>
    </row>
    <row r="44" spans="1:21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802</v>
      </c>
      <c r="Q44" s="17">
        <v>12837.98</v>
      </c>
      <c r="R44" s="44"/>
      <c r="S44" s="44"/>
      <c r="U44" s="7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23</v>
      </c>
      <c r="P45" s="17">
        <v>259</v>
      </c>
      <c r="Q45" s="17">
        <v>4675.8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81</v>
      </c>
      <c r="P46" s="17">
        <v>1082</v>
      </c>
      <c r="Q46" s="17">
        <v>18261.37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49</v>
      </c>
      <c r="P47" s="17">
        <v>540</v>
      </c>
      <c r="Q47" s="17">
        <v>9591.68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546</v>
      </c>
      <c r="Q48" s="17">
        <v>9904.98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756</v>
      </c>
      <c r="P49" s="20">
        <f>SUM(P40:P48)</f>
        <v>9792</v>
      </c>
      <c r="Q49" s="50">
        <f>SUM(Q40:Q48)</f>
        <v>169600.58</v>
      </c>
      <c r="R49" s="52"/>
      <c r="S49" s="52"/>
      <c r="T49" s="21"/>
    </row>
    <row r="50" spans="18:19" ht="15">
      <c r="R50" s="2"/>
      <c r="S50" s="2"/>
    </row>
    <row r="51" spans="2:19" ht="15">
      <c r="B51" s="155" t="s">
        <v>79</v>
      </c>
      <c r="C51" s="155"/>
      <c r="D51" s="155"/>
      <c r="E51" s="155"/>
      <c r="F51" s="155"/>
      <c r="G51" s="155"/>
      <c r="H51" s="155"/>
      <c r="I51" s="155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48" t="s">
        <v>33</v>
      </c>
      <c r="F53" s="14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v>2</v>
      </c>
      <c r="D54" s="5">
        <v>30</v>
      </c>
      <c r="E54" s="156">
        <v>282.87</v>
      </c>
      <c r="F54" s="156"/>
      <c r="G54" s="157" t="s">
        <v>80</v>
      </c>
      <c r="H54" s="158"/>
      <c r="I54" s="158"/>
      <c r="J54" s="158"/>
      <c r="K54" s="158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>
        <v>2</v>
      </c>
      <c r="D55" s="5">
        <v>30</v>
      </c>
      <c r="E55" s="156">
        <v>270</v>
      </c>
      <c r="F55" s="156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2</v>
      </c>
      <c r="D56" s="5">
        <v>30</v>
      </c>
      <c r="E56" s="156">
        <v>265.5</v>
      </c>
      <c r="F56" s="156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11">
        <f>SUM(D54:D56)</f>
        <v>90</v>
      </c>
      <c r="E57" s="151">
        <f>SUM(E54:E56)</f>
        <v>818.37</v>
      </c>
      <c r="F57" s="151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47" t="s">
        <v>87</v>
      </c>
      <c r="C59" s="147"/>
      <c r="D59" s="147"/>
      <c r="E59" s="14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48" t="s">
        <v>33</v>
      </c>
      <c r="F61" s="14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5">
        <v>141</v>
      </c>
      <c r="D62" s="5">
        <v>1692</v>
      </c>
      <c r="E62" s="149">
        <v>7580.33</v>
      </c>
      <c r="F62" s="15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5">
        <v>14</v>
      </c>
      <c r="D63" s="5">
        <v>159</v>
      </c>
      <c r="E63" s="149">
        <v>712.33</v>
      </c>
      <c r="F63" s="15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2</v>
      </c>
      <c r="B64" s="55" t="s">
        <v>50</v>
      </c>
      <c r="C64" s="5">
        <v>4</v>
      </c>
      <c r="D64" s="5">
        <v>63</v>
      </c>
      <c r="E64" s="149">
        <v>390.37</v>
      </c>
      <c r="F64" s="150"/>
      <c r="G64" s="3" t="s">
        <v>88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6" ht="15">
      <c r="A65" s="5"/>
      <c r="B65" s="55"/>
      <c r="C65" s="11">
        <f>SUM(C62:C64)</f>
        <v>159</v>
      </c>
      <c r="D65" s="11">
        <f>SUM(D62:D64)</f>
        <v>1914</v>
      </c>
      <c r="E65" s="145">
        <f>SUM(E62:E64)</f>
        <v>8683.03</v>
      </c>
      <c r="F65" s="146"/>
    </row>
  </sheetData>
  <sheetProtection/>
  <mergeCells count="63">
    <mergeCell ref="E63:F63"/>
    <mergeCell ref="E64:F64"/>
    <mergeCell ref="E65:F65"/>
    <mergeCell ref="B59:E59"/>
    <mergeCell ref="E61:F61"/>
    <mergeCell ref="E62:F62"/>
    <mergeCell ref="B51:I51"/>
    <mergeCell ref="E53:F53"/>
    <mergeCell ref="E54:F54"/>
    <mergeCell ref="E55:F55"/>
    <mergeCell ref="G54:K54"/>
    <mergeCell ref="D38:D39"/>
    <mergeCell ref="I38:I39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I5:I6"/>
    <mergeCell ref="G38:G39"/>
    <mergeCell ref="H38:H39"/>
    <mergeCell ref="C4:C6"/>
    <mergeCell ref="E5:E6"/>
    <mergeCell ref="N4:N6"/>
    <mergeCell ref="A36:A39"/>
    <mergeCell ref="B36:B39"/>
    <mergeCell ref="C36:N36"/>
    <mergeCell ref="C37:C39"/>
    <mergeCell ref="I37:L37"/>
    <mergeCell ref="P37:P39"/>
    <mergeCell ref="Q37:Q39"/>
    <mergeCell ref="N37:N39"/>
    <mergeCell ref="O36:Q36"/>
    <mergeCell ref="J38:J39"/>
    <mergeCell ref="D37:H37"/>
    <mergeCell ref="M37:M39"/>
    <mergeCell ref="K38:K39"/>
    <mergeCell ref="E38:E39"/>
    <mergeCell ref="F38:F39"/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4:T56"/>
  <sheetViews>
    <sheetView zoomScalePageLayoutView="0" workbookViewId="0" topLeftCell="B16">
      <selection activeCell="R15" sqref="R15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15" t="s">
        <v>86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17" t="s">
        <v>41</v>
      </c>
      <c r="B6" s="100" t="s">
        <v>42</v>
      </c>
      <c r="C6" s="144" t="s">
        <v>77</v>
      </c>
      <c r="D6" s="144"/>
      <c r="E6" s="144"/>
      <c r="F6" s="144"/>
      <c r="G6" s="144"/>
      <c r="H6" s="144"/>
      <c r="I6" s="144"/>
      <c r="J6" s="139" t="s">
        <v>44</v>
      </c>
      <c r="K6" s="139"/>
      <c r="L6" s="139"/>
      <c r="M6" s="143" t="s">
        <v>40</v>
      </c>
      <c r="N6" s="143"/>
      <c r="O6" s="143"/>
      <c r="P6" s="143"/>
      <c r="Q6" s="143"/>
      <c r="R6" s="23"/>
      <c r="S6" s="23"/>
    </row>
    <row r="7" spans="1:19" ht="12.75" customHeight="1">
      <c r="A7" s="117"/>
      <c r="B7" s="100"/>
      <c r="C7" s="139" t="s">
        <v>38</v>
      </c>
      <c r="D7" s="139"/>
      <c r="E7" s="139"/>
      <c r="F7" s="139" t="s">
        <v>39</v>
      </c>
      <c r="G7" s="139"/>
      <c r="H7" s="139"/>
      <c r="I7" s="100" t="s">
        <v>75</v>
      </c>
      <c r="J7" s="139"/>
      <c r="K7" s="139"/>
      <c r="L7" s="139"/>
      <c r="M7" s="143"/>
      <c r="N7" s="143"/>
      <c r="O7" s="143"/>
      <c r="P7" s="143"/>
      <c r="Q7" s="143"/>
      <c r="R7" s="24"/>
      <c r="S7" s="24"/>
    </row>
    <row r="8" spans="1:19" ht="12.75" customHeight="1">
      <c r="A8" s="117"/>
      <c r="B8" s="100"/>
      <c r="C8" s="100" t="s">
        <v>43</v>
      </c>
      <c r="D8" s="139" t="s">
        <v>37</v>
      </c>
      <c r="E8" s="100" t="s">
        <v>33</v>
      </c>
      <c r="F8" s="100" t="s">
        <v>43</v>
      </c>
      <c r="G8" s="139" t="s">
        <v>37</v>
      </c>
      <c r="H8" s="100" t="s">
        <v>33</v>
      </c>
      <c r="I8" s="100"/>
      <c r="J8" s="140" t="s">
        <v>43</v>
      </c>
      <c r="K8" s="120" t="s">
        <v>37</v>
      </c>
      <c r="L8" s="109" t="s">
        <v>33</v>
      </c>
      <c r="M8" s="100" t="s">
        <v>45</v>
      </c>
      <c r="N8" s="100" t="s">
        <v>33</v>
      </c>
      <c r="O8" s="100" t="s">
        <v>52</v>
      </c>
      <c r="P8" s="100" t="s">
        <v>33</v>
      </c>
      <c r="Q8" s="142" t="s">
        <v>76</v>
      </c>
      <c r="R8" s="128" t="s">
        <v>51</v>
      </c>
      <c r="S8" s="141"/>
    </row>
    <row r="9" spans="1:19" ht="34.5" customHeight="1">
      <c r="A9" s="117"/>
      <c r="B9" s="100"/>
      <c r="C9" s="100"/>
      <c r="D9" s="139"/>
      <c r="E9" s="100"/>
      <c r="F9" s="100"/>
      <c r="G9" s="139"/>
      <c r="H9" s="100"/>
      <c r="I9" s="100"/>
      <c r="J9" s="140"/>
      <c r="K9" s="121"/>
      <c r="L9" s="118"/>
      <c r="M9" s="100"/>
      <c r="N9" s="100"/>
      <c r="O9" s="100"/>
      <c r="P9" s="100"/>
      <c r="Q9" s="142"/>
      <c r="R9" s="128"/>
      <c r="S9" s="141"/>
    </row>
    <row r="10" spans="1:19" ht="15">
      <c r="A10" s="4">
        <v>1</v>
      </c>
      <c r="B10" s="62" t="s">
        <v>12</v>
      </c>
      <c r="C10" s="29">
        <v>33</v>
      </c>
      <c r="D10" s="5">
        <v>479</v>
      </c>
      <c r="E10" s="6">
        <v>3014.69</v>
      </c>
      <c r="F10" s="28">
        <v>16</v>
      </c>
      <c r="G10" s="28">
        <v>232</v>
      </c>
      <c r="H10" s="5">
        <v>1460.14</v>
      </c>
      <c r="I10" s="6">
        <f aca="true" t="shared" si="0" ref="I10:I37">E10+H10</f>
        <v>4474.83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5">
        <f>'квітень 2017'!N7+'квітень 2017'!Q7+'квітень(платн)'!I10+'квітень(платн)'!L10+'квітень(платн)'!Q10</f>
        <v>5805.01</v>
      </c>
      <c r="S10" s="8"/>
    </row>
    <row r="11" spans="1:19" ht="15">
      <c r="A11" s="4">
        <v>2</v>
      </c>
      <c r="B11" s="62" t="s">
        <v>65</v>
      </c>
      <c r="C11" s="29">
        <v>44</v>
      </c>
      <c r="D11" s="5">
        <v>614</v>
      </c>
      <c r="E11" s="6">
        <v>4107.59</v>
      </c>
      <c r="F11" s="28">
        <v>23</v>
      </c>
      <c r="G11" s="28">
        <v>328</v>
      </c>
      <c r="H11" s="5">
        <v>2194.29</v>
      </c>
      <c r="I11" s="6">
        <f t="shared" si="0"/>
        <v>6301.88</v>
      </c>
      <c r="J11" s="28">
        <v>65</v>
      </c>
      <c r="K11" s="28">
        <v>868</v>
      </c>
      <c r="L11" s="5">
        <v>4002.8</v>
      </c>
      <c r="M11" s="5">
        <v>150</v>
      </c>
      <c r="N11" s="6">
        <v>308.37</v>
      </c>
      <c r="O11" s="28"/>
      <c r="P11" s="6"/>
      <c r="Q11" s="6">
        <f t="shared" si="1"/>
        <v>308.37</v>
      </c>
      <c r="R11" s="65">
        <f>'квітень 2017'!N8+'квітень 2017'!Q8+'квітень(платн)'!I11+'квітень(платн)'!L11+'квітень(платн)'!Q11+282.87</f>
        <v>31202.41</v>
      </c>
      <c r="S11" s="8"/>
    </row>
    <row r="12" spans="1:19" ht="15">
      <c r="A12" s="4">
        <v>3</v>
      </c>
      <c r="B12" s="62" t="s">
        <v>66</v>
      </c>
      <c r="C12" s="43">
        <v>35</v>
      </c>
      <c r="D12" s="5">
        <v>331</v>
      </c>
      <c r="E12" s="6">
        <v>2290.84</v>
      </c>
      <c r="F12" s="28">
        <v>16</v>
      </c>
      <c r="G12" s="28">
        <v>149</v>
      </c>
      <c r="H12" s="5">
        <v>1031.22</v>
      </c>
      <c r="I12" s="6">
        <f t="shared" si="0"/>
        <v>3322.0600000000004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5">
        <f>'квітень 2017'!N9+'квітень 2017'!Q9+'квітень(платн)'!I12+'квітень(платн)'!L12+'квітень(платн)'!Q12</f>
        <v>4152.58</v>
      </c>
      <c r="S12" s="8"/>
    </row>
    <row r="13" spans="1:19" ht="15">
      <c r="A13" s="4">
        <v>4</v>
      </c>
      <c r="B13" s="62" t="s">
        <v>3</v>
      </c>
      <c r="C13" s="29">
        <v>106</v>
      </c>
      <c r="D13" s="5">
        <v>1546</v>
      </c>
      <c r="E13" s="6">
        <v>10534.81</v>
      </c>
      <c r="F13" s="28"/>
      <c r="G13" s="28"/>
      <c r="H13" s="5"/>
      <c r="I13" s="6">
        <f t="shared" si="0"/>
        <v>10534.81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5">
        <f>'квітень 2017'!N10+'квітень 2017'!Q10+'квітень(платн)'!I13+'квітень(платн)'!L13+'квітень(платн)'!Q13+270</f>
        <v>29260.46</v>
      </c>
      <c r="S13" s="8"/>
    </row>
    <row r="14" spans="1:19" ht="15">
      <c r="A14" s="4">
        <v>5</v>
      </c>
      <c r="B14" s="62" t="s">
        <v>4</v>
      </c>
      <c r="C14" s="43">
        <v>57</v>
      </c>
      <c r="D14" s="5">
        <v>750</v>
      </c>
      <c r="E14" s="6">
        <v>7132.09</v>
      </c>
      <c r="F14" s="28">
        <v>39</v>
      </c>
      <c r="G14" s="28">
        <v>448</v>
      </c>
      <c r="H14" s="6">
        <v>4260.29</v>
      </c>
      <c r="I14" s="6">
        <f t="shared" si="0"/>
        <v>11392.380000000001</v>
      </c>
      <c r="J14" s="28">
        <v>10</v>
      </c>
      <c r="K14" s="28">
        <v>82</v>
      </c>
      <c r="L14" s="5">
        <v>308.13</v>
      </c>
      <c r="M14" s="5"/>
      <c r="N14" s="37"/>
      <c r="O14" s="39"/>
      <c r="P14" s="37"/>
      <c r="Q14" s="6">
        <f t="shared" si="1"/>
        <v>0</v>
      </c>
      <c r="R14" s="65">
        <f>'квітень 2017'!N11+'квітень 2017'!Q11+'квітень(платн)'!I14+'квітень(платн)'!L14+'квітень(платн)'!Q14</f>
        <v>15846.63</v>
      </c>
      <c r="S14" s="8"/>
    </row>
    <row r="15" spans="1:19" ht="15">
      <c r="A15" s="4">
        <v>6</v>
      </c>
      <c r="B15" s="62" t="s">
        <v>5</v>
      </c>
      <c r="C15" s="29">
        <v>141</v>
      </c>
      <c r="D15" s="5">
        <v>1692</v>
      </c>
      <c r="E15" s="6">
        <v>7580.33</v>
      </c>
      <c r="F15" s="28">
        <f>62+14</f>
        <v>76</v>
      </c>
      <c r="G15" s="28">
        <f>852+159</f>
        <v>1011</v>
      </c>
      <c r="H15" s="5">
        <f>7634.1+712.34</f>
        <v>8346.44</v>
      </c>
      <c r="I15" s="6">
        <f t="shared" si="0"/>
        <v>15926.77</v>
      </c>
      <c r="J15" s="28">
        <v>65</v>
      </c>
      <c r="K15" s="28">
        <v>821</v>
      </c>
      <c r="L15" s="5">
        <v>2755.49</v>
      </c>
      <c r="M15" s="5"/>
      <c r="N15" s="37"/>
      <c r="O15" s="39"/>
      <c r="P15" s="37"/>
      <c r="Q15" s="6">
        <f t="shared" si="1"/>
        <v>0</v>
      </c>
      <c r="R15" s="65">
        <f>'квітень 2017'!N12+'квітень 2017'!Q12+'квітень(платн)'!I15+'квітень(платн)'!L15+'квітень(платн)'!Q15+7580.33+712.33</f>
        <v>29609.22</v>
      </c>
      <c r="S15" s="8"/>
    </row>
    <row r="16" spans="1:19" ht="15">
      <c r="A16" s="4">
        <v>7</v>
      </c>
      <c r="B16" s="62" t="s">
        <v>14</v>
      </c>
      <c r="C16" s="29">
        <v>57</v>
      </c>
      <c r="D16" s="5">
        <v>871</v>
      </c>
      <c r="E16" s="6">
        <v>6034.22</v>
      </c>
      <c r="F16" s="28">
        <v>50</v>
      </c>
      <c r="G16" s="28">
        <v>687</v>
      </c>
      <c r="H16" s="5">
        <v>4759.5</v>
      </c>
      <c r="I16" s="6">
        <f t="shared" si="0"/>
        <v>10793.720000000001</v>
      </c>
      <c r="J16" s="28"/>
      <c r="K16" s="28"/>
      <c r="L16" s="5"/>
      <c r="M16" s="5"/>
      <c r="N16" s="37"/>
      <c r="O16" s="39"/>
      <c r="P16" s="37"/>
      <c r="Q16" s="6">
        <f t="shared" si="1"/>
        <v>0</v>
      </c>
      <c r="R16" s="65">
        <f>'квітень 2017'!N13+'квітень 2017'!Q13+'квітень(платн)'!I16+'квітень(платн)'!L16+'квітень(платн)'!Q16</f>
        <v>13601.44</v>
      </c>
      <c r="S16" s="8"/>
    </row>
    <row r="17" spans="1:19" ht="15">
      <c r="A17" s="4">
        <v>8</v>
      </c>
      <c r="B17" s="63" t="s">
        <v>67</v>
      </c>
      <c r="C17" s="29">
        <v>52</v>
      </c>
      <c r="D17" s="5">
        <v>621</v>
      </c>
      <c r="E17" s="6">
        <v>4191.75</v>
      </c>
      <c r="F17" s="28">
        <v>1</v>
      </c>
      <c r="G17" s="28">
        <v>4</v>
      </c>
      <c r="H17" s="5">
        <v>27.26</v>
      </c>
      <c r="I17" s="6">
        <f t="shared" si="0"/>
        <v>4219.01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5">
        <f>'квітень 2017'!N14+'квітень 2017'!Q14+'квітень(платн)'!I17+'квітень(платн)'!L17+'квітень(платн)'!Q17</f>
        <v>21540.07</v>
      </c>
      <c r="S17" s="8"/>
    </row>
    <row r="18" spans="1:19" ht="15">
      <c r="A18" s="4">
        <v>9</v>
      </c>
      <c r="B18" s="62" t="s">
        <v>68</v>
      </c>
      <c r="C18" s="43">
        <v>27</v>
      </c>
      <c r="D18" s="5">
        <v>430</v>
      </c>
      <c r="E18" s="6">
        <v>2566.61</v>
      </c>
      <c r="F18" s="28">
        <v>11</v>
      </c>
      <c r="G18" s="28">
        <v>148</v>
      </c>
      <c r="H18" s="5">
        <v>816.9</v>
      </c>
      <c r="I18" s="6">
        <f t="shared" si="0"/>
        <v>3383.51</v>
      </c>
      <c r="J18" s="28">
        <v>8</v>
      </c>
      <c r="K18" s="28">
        <v>63</v>
      </c>
      <c r="L18" s="5">
        <v>234.59</v>
      </c>
      <c r="M18" s="5"/>
      <c r="N18" s="37"/>
      <c r="O18" s="39"/>
      <c r="P18" s="37"/>
      <c r="Q18" s="6">
        <f t="shared" si="1"/>
        <v>0</v>
      </c>
      <c r="R18" s="65">
        <f>'квітень 2017'!N15+'квітень 2017'!Q15+'квітень(платн)'!I18+'квітень(платн)'!L18+'квітень(платн)'!Q18+265.5</f>
        <v>9985.16</v>
      </c>
      <c r="S18" s="8"/>
    </row>
    <row r="19" spans="1:19" ht="15">
      <c r="A19" s="4">
        <v>10</v>
      </c>
      <c r="B19" s="63" t="s">
        <v>6</v>
      </c>
      <c r="C19" s="29">
        <v>31</v>
      </c>
      <c r="D19" s="5">
        <v>415</v>
      </c>
      <c r="E19" s="6">
        <v>2861.62</v>
      </c>
      <c r="F19" s="28">
        <v>9</v>
      </c>
      <c r="G19" s="28">
        <v>114</v>
      </c>
      <c r="H19" s="5">
        <v>786.08</v>
      </c>
      <c r="I19" s="6">
        <f t="shared" si="0"/>
        <v>3647.7</v>
      </c>
      <c r="J19" s="28">
        <v>24</v>
      </c>
      <c r="K19" s="28">
        <v>250</v>
      </c>
      <c r="L19" s="5">
        <v>832.87</v>
      </c>
      <c r="M19" s="5"/>
      <c r="N19" s="37"/>
      <c r="O19" s="39"/>
      <c r="P19" s="37"/>
      <c r="Q19" s="6">
        <f t="shared" si="1"/>
        <v>0</v>
      </c>
      <c r="R19" s="65">
        <f>'квітень 2017'!N16+'квітень 2017'!Q16+'квітень(платн)'!I19+'квітень(платн)'!L19+'квітень(платн)'!Q19</f>
        <v>6203.94</v>
      </c>
      <c r="S19" s="8"/>
    </row>
    <row r="20" spans="1:19" ht="15">
      <c r="A20" s="4">
        <v>11</v>
      </c>
      <c r="B20" s="62" t="s">
        <v>7</v>
      </c>
      <c r="C20" s="29">
        <v>130</v>
      </c>
      <c r="D20" s="5">
        <v>2011</v>
      </c>
      <c r="E20" s="6">
        <v>13561.73</v>
      </c>
      <c r="F20" s="28">
        <v>6</v>
      </c>
      <c r="G20" s="28">
        <v>65</v>
      </c>
      <c r="H20" s="5">
        <v>560.7</v>
      </c>
      <c r="I20" s="6">
        <f t="shared" si="0"/>
        <v>14122.43</v>
      </c>
      <c r="J20" s="28">
        <v>21</v>
      </c>
      <c r="K20" s="28">
        <v>279</v>
      </c>
      <c r="L20" s="5">
        <v>1085.52</v>
      </c>
      <c r="M20" s="5"/>
      <c r="N20" s="37"/>
      <c r="O20" s="39"/>
      <c r="P20" s="37"/>
      <c r="Q20" s="6">
        <f t="shared" si="1"/>
        <v>0</v>
      </c>
      <c r="R20" s="65">
        <f>'квітень 2017'!N17+'квітень 2017'!Q17+'квітень(платн)'!I20+'квітень(платн)'!L20+'квітень(платн)'!Q20</f>
        <v>20349.420000000002</v>
      </c>
      <c r="S20" s="8"/>
    </row>
    <row r="21" spans="1:19" ht="15">
      <c r="A21" s="4">
        <v>12</v>
      </c>
      <c r="B21" s="62" t="s">
        <v>13</v>
      </c>
      <c r="C21" s="29">
        <v>32</v>
      </c>
      <c r="D21" s="5">
        <v>446</v>
      </c>
      <c r="E21" s="6">
        <v>3075.32</v>
      </c>
      <c r="F21" s="28"/>
      <c r="G21" s="28"/>
      <c r="H21" s="5"/>
      <c r="I21" s="6">
        <f t="shared" si="0"/>
        <v>3075.32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5">
        <f>'квітень 2017'!N18+'квітень 2017'!Q18+'квітень(платн)'!I21+'квітень(платн)'!L21+'квітень(платн)'!Q21</f>
        <v>9112.83</v>
      </c>
      <c r="S21" s="8"/>
    </row>
    <row r="22" spans="1:19" ht="15">
      <c r="A22" s="4">
        <v>13</v>
      </c>
      <c r="B22" s="62" t="s">
        <v>49</v>
      </c>
      <c r="C22" s="29">
        <v>83</v>
      </c>
      <c r="D22" s="5">
        <v>1201</v>
      </c>
      <c r="E22" s="6">
        <v>8223.08</v>
      </c>
      <c r="F22" s="28">
        <v>28</v>
      </c>
      <c r="G22" s="28">
        <v>145</v>
      </c>
      <c r="H22" s="5">
        <v>1394.33</v>
      </c>
      <c r="I22" s="6">
        <f t="shared" si="0"/>
        <v>9617.41</v>
      </c>
      <c r="J22" s="39">
        <v>33</v>
      </c>
      <c r="K22" s="28">
        <v>415</v>
      </c>
      <c r="L22" s="5">
        <v>1657.89</v>
      </c>
      <c r="M22" s="5"/>
      <c r="N22" s="37"/>
      <c r="O22" s="39"/>
      <c r="P22" s="37"/>
      <c r="Q22" s="6">
        <f t="shared" si="1"/>
        <v>0</v>
      </c>
      <c r="R22" s="65">
        <f>'квітень 2017'!N19+'квітень 2017'!Q19+'квітень(платн)'!I22+'квітень(платн)'!L22+'квітень(платн)'!Q22</f>
        <v>13982.8</v>
      </c>
      <c r="S22" s="8"/>
    </row>
    <row r="23" spans="1:19" ht="15">
      <c r="A23" s="4">
        <v>14</v>
      </c>
      <c r="B23" s="62" t="s">
        <v>8</v>
      </c>
      <c r="C23" s="29">
        <v>44</v>
      </c>
      <c r="D23" s="5">
        <v>538</v>
      </c>
      <c r="E23" s="6">
        <v>3242.52</v>
      </c>
      <c r="F23" s="28">
        <v>15</v>
      </c>
      <c r="G23" s="28">
        <v>195</v>
      </c>
      <c r="H23" s="5">
        <v>1175.26</v>
      </c>
      <c r="I23" s="6">
        <f t="shared" si="0"/>
        <v>4417.78</v>
      </c>
      <c r="J23" s="28">
        <v>17</v>
      </c>
      <c r="K23" s="28">
        <v>158</v>
      </c>
      <c r="L23" s="5">
        <v>624.37</v>
      </c>
      <c r="M23" s="5"/>
      <c r="N23" s="37"/>
      <c r="O23" s="39"/>
      <c r="P23" s="37"/>
      <c r="Q23" s="6">
        <f t="shared" si="1"/>
        <v>0</v>
      </c>
      <c r="R23" s="65">
        <f>'квітень 2017'!N20+'квітень 2017'!Q20+'квітень(платн)'!I23+'квітень(платн)'!L23+'квітень(платн)'!Q23</f>
        <v>9729.06</v>
      </c>
      <c r="S23" s="8"/>
    </row>
    <row r="24" spans="1:19" ht="15">
      <c r="A24" s="4">
        <v>15</v>
      </c>
      <c r="B24" s="62" t="s">
        <v>15</v>
      </c>
      <c r="C24" s="29">
        <v>8</v>
      </c>
      <c r="D24" s="5">
        <v>80</v>
      </c>
      <c r="E24" s="6">
        <v>430.51</v>
      </c>
      <c r="F24" s="28"/>
      <c r="G24" s="28"/>
      <c r="H24" s="5"/>
      <c r="I24" s="6">
        <f t="shared" si="0"/>
        <v>430.51</v>
      </c>
      <c r="J24" s="28"/>
      <c r="K24" s="28"/>
      <c r="L24" s="5"/>
      <c r="M24" s="5">
        <v>250</v>
      </c>
      <c r="N24" s="37">
        <v>271.54</v>
      </c>
      <c r="O24" s="39"/>
      <c r="P24" s="37"/>
      <c r="Q24" s="6">
        <f t="shared" si="1"/>
        <v>271.54</v>
      </c>
      <c r="R24" s="65">
        <f>'квітень 2017'!N21+'квітень 2017'!Q21+'квітень(платн)'!I24+'квітень(платн)'!L24+'квітень(платн)'!Q24</f>
        <v>26326.06</v>
      </c>
      <c r="S24" s="10"/>
    </row>
    <row r="25" spans="1:19" ht="15">
      <c r="A25" s="4">
        <v>16</v>
      </c>
      <c r="B25" s="62" t="s">
        <v>16</v>
      </c>
      <c r="C25" s="29">
        <v>53</v>
      </c>
      <c r="D25" s="5">
        <v>1109</v>
      </c>
      <c r="E25" s="6">
        <v>6777.3</v>
      </c>
      <c r="F25" s="28">
        <v>84</v>
      </c>
      <c r="G25" s="28">
        <v>1088</v>
      </c>
      <c r="H25" s="5">
        <v>8287.08</v>
      </c>
      <c r="I25" s="6">
        <f t="shared" si="0"/>
        <v>15064.380000000001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5">
        <f>'квітень 2017'!N22+'квітень 2017'!Q22+'квітень(платн)'!I25+'квітень(платн)'!L25+'квітень(платн)'!Q25</f>
        <v>17514.83</v>
      </c>
      <c r="S25" s="8"/>
    </row>
    <row r="26" spans="1:19" ht="15">
      <c r="A26" s="4">
        <v>17</v>
      </c>
      <c r="B26" s="62" t="s">
        <v>9</v>
      </c>
      <c r="C26" s="29">
        <v>32</v>
      </c>
      <c r="D26" s="5">
        <v>264</v>
      </c>
      <c r="E26" s="6">
        <v>1422.76</v>
      </c>
      <c r="F26" s="28"/>
      <c r="G26" s="28"/>
      <c r="H26" s="5"/>
      <c r="I26" s="6">
        <f t="shared" si="0"/>
        <v>1422.76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5">
        <f>'квітень 2017'!N23+'квітень 2017'!Q23+'квітень(платн)'!I26+'квітень(платн)'!L26+'квітень(платн)'!Q26</f>
        <v>5215.36</v>
      </c>
      <c r="S26" s="8"/>
    </row>
    <row r="27" spans="1:19" ht="15">
      <c r="A27" s="4">
        <v>18</v>
      </c>
      <c r="B27" s="63" t="s">
        <v>10</v>
      </c>
      <c r="C27" s="29">
        <v>104</v>
      </c>
      <c r="D27" s="5">
        <v>1120</v>
      </c>
      <c r="E27" s="6">
        <v>7675</v>
      </c>
      <c r="F27" s="28">
        <v>99</v>
      </c>
      <c r="G27" s="28">
        <v>1327</v>
      </c>
      <c r="H27" s="5">
        <v>9093.53</v>
      </c>
      <c r="I27" s="6">
        <f t="shared" si="0"/>
        <v>16768.53</v>
      </c>
      <c r="J27" s="28">
        <v>15</v>
      </c>
      <c r="K27" s="28">
        <v>106</v>
      </c>
      <c r="L27" s="5">
        <v>385.05</v>
      </c>
      <c r="M27" s="5"/>
      <c r="N27" s="37"/>
      <c r="O27" s="39"/>
      <c r="P27" s="37"/>
      <c r="Q27" s="6">
        <f t="shared" si="1"/>
        <v>0</v>
      </c>
      <c r="R27" s="65">
        <f>'квітень 2017'!N24+'квітень 2017'!Q24+'квітень(платн)'!I27+'квітень(платн)'!L27+'квітень(платн)'!Q27</f>
        <v>35283.58</v>
      </c>
      <c r="S27" s="8"/>
    </row>
    <row r="28" spans="1:19" ht="15">
      <c r="A28" s="4">
        <v>19</v>
      </c>
      <c r="B28" s="62" t="s">
        <v>11</v>
      </c>
      <c r="C28" s="29">
        <v>80</v>
      </c>
      <c r="D28" s="5">
        <v>1199</v>
      </c>
      <c r="E28" s="6">
        <v>6769.93</v>
      </c>
      <c r="F28" s="28"/>
      <c r="G28" s="28"/>
      <c r="H28" s="5"/>
      <c r="I28" s="6">
        <f t="shared" si="0"/>
        <v>6769.93</v>
      </c>
      <c r="J28" s="28">
        <v>15</v>
      </c>
      <c r="K28" s="28">
        <v>306</v>
      </c>
      <c r="L28" s="5">
        <v>1047.55</v>
      </c>
      <c r="M28" s="5">
        <v>100</v>
      </c>
      <c r="N28" s="37">
        <v>816.89</v>
      </c>
      <c r="O28" s="39"/>
      <c r="P28" s="37"/>
      <c r="Q28" s="6">
        <f t="shared" si="1"/>
        <v>816.89</v>
      </c>
      <c r="R28" s="65">
        <f>'квітень 2017'!N25+'квітень 2017'!Q25+'квітень(платн)'!I28+'квітень(платн)'!L28+'квітень(платн)'!Q28</f>
        <v>10709.5</v>
      </c>
      <c r="S28" s="8"/>
    </row>
    <row r="29" spans="1:19" ht="15">
      <c r="A29" s="4">
        <v>20</v>
      </c>
      <c r="B29" s="62" t="s">
        <v>69</v>
      </c>
      <c r="C29" s="29">
        <v>58</v>
      </c>
      <c r="D29" s="5">
        <v>919</v>
      </c>
      <c r="E29" s="6">
        <v>6708.57</v>
      </c>
      <c r="F29" s="28">
        <v>10</v>
      </c>
      <c r="G29" s="28">
        <v>171</v>
      </c>
      <c r="H29" s="5">
        <v>1244.79</v>
      </c>
      <c r="I29" s="6">
        <f t="shared" si="0"/>
        <v>7953.36</v>
      </c>
      <c r="J29" s="28">
        <v>15</v>
      </c>
      <c r="K29" s="28">
        <v>214</v>
      </c>
      <c r="L29" s="5">
        <v>745.75</v>
      </c>
      <c r="M29" s="5">
        <v>500</v>
      </c>
      <c r="N29" s="37">
        <v>1219.3</v>
      </c>
      <c r="O29" s="39"/>
      <c r="P29" s="37"/>
      <c r="Q29" s="6">
        <f t="shared" si="1"/>
        <v>1219.3</v>
      </c>
      <c r="R29" s="65">
        <f>'квітень 2017'!N26+'квітень 2017'!Q26+'квітень(платн)'!I29+'квітень(платн)'!L29+'квітень(платн)'!Q29</f>
        <v>11069.9</v>
      </c>
      <c r="S29" s="8"/>
    </row>
    <row r="30" spans="1:19" ht="15">
      <c r="A30" s="4">
        <v>21</v>
      </c>
      <c r="B30" s="63" t="s">
        <v>70</v>
      </c>
      <c r="C30" s="29">
        <v>32</v>
      </c>
      <c r="D30" s="5">
        <v>459</v>
      </c>
      <c r="E30" s="6">
        <v>3139.56</v>
      </c>
      <c r="F30" s="28">
        <v>15</v>
      </c>
      <c r="G30" s="28">
        <v>181</v>
      </c>
      <c r="H30" s="5">
        <v>1238.42</v>
      </c>
      <c r="I30" s="6">
        <f t="shared" si="0"/>
        <v>4377.98</v>
      </c>
      <c r="J30" s="28">
        <v>19</v>
      </c>
      <c r="K30" s="28">
        <v>95</v>
      </c>
      <c r="L30" s="5">
        <v>389.04</v>
      </c>
      <c r="M30" s="5"/>
      <c r="N30" s="6"/>
      <c r="O30" s="28"/>
      <c r="P30" s="6"/>
      <c r="Q30" s="6">
        <f t="shared" si="1"/>
        <v>0</v>
      </c>
      <c r="R30" s="65">
        <f>'квітень 2017'!N27+'квітень 2017'!Q27+'квітень(платн)'!I30+'квітень(платн)'!L30+'квітень(платн)'!Q30</f>
        <v>7246.889999999999</v>
      </c>
      <c r="S30" s="8"/>
    </row>
    <row r="31" spans="1:19" ht="15">
      <c r="A31" s="4">
        <v>22</v>
      </c>
      <c r="B31" s="62" t="s">
        <v>17</v>
      </c>
      <c r="C31" s="29">
        <v>22</v>
      </c>
      <c r="D31" s="5">
        <v>409</v>
      </c>
      <c r="E31" s="6">
        <v>2403.33</v>
      </c>
      <c r="F31" s="28">
        <v>18</v>
      </c>
      <c r="G31" s="28">
        <v>129</v>
      </c>
      <c r="H31" s="5">
        <v>758.02</v>
      </c>
      <c r="I31" s="6">
        <f t="shared" si="0"/>
        <v>3161.35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5">
        <f>'квітень 2017'!N28+'квітень 2017'!Q28+'квітень(платн)'!I31+'квітень(платн)'!L31+'квітень(платн)'!Q31</f>
        <v>6130.35</v>
      </c>
      <c r="S31" s="8"/>
    </row>
    <row r="32" spans="1:19" ht="15">
      <c r="A32" s="4">
        <v>23</v>
      </c>
      <c r="B32" s="62" t="s">
        <v>71</v>
      </c>
      <c r="C32" s="29">
        <v>9</v>
      </c>
      <c r="D32" s="5">
        <v>129</v>
      </c>
      <c r="E32" s="6">
        <v>896.34</v>
      </c>
      <c r="F32" s="28">
        <v>12</v>
      </c>
      <c r="G32" s="28">
        <v>176</v>
      </c>
      <c r="H32" s="35">
        <v>1222.92</v>
      </c>
      <c r="I32" s="6">
        <f t="shared" si="0"/>
        <v>2119.26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5">
        <f>'квітень 2017'!N29+'квітень 2017'!Q29+'квітень(платн)'!I32+'квітень(платн)'!L32+'квітень(платн)'!Q32</f>
        <v>5122.34</v>
      </c>
      <c r="S32" s="8"/>
    </row>
    <row r="33" spans="1:19" ht="15">
      <c r="A33" s="4">
        <v>24</v>
      </c>
      <c r="B33" s="62" t="s">
        <v>48</v>
      </c>
      <c r="C33" s="29">
        <v>13</v>
      </c>
      <c r="D33" s="5">
        <v>230</v>
      </c>
      <c r="E33" s="6">
        <v>1521.82</v>
      </c>
      <c r="F33" s="28">
        <v>7</v>
      </c>
      <c r="G33" s="28">
        <v>126</v>
      </c>
      <c r="H33" s="5">
        <v>833.69</v>
      </c>
      <c r="I33" s="6">
        <f t="shared" si="0"/>
        <v>2355.51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5">
        <f>'квітень 2017'!N30+'квітень 2017'!Q30+'квітень(платн)'!I33+'квітень(платн)'!L33+'квітень(платн)'!Q33</f>
        <v>9783</v>
      </c>
      <c r="S33" s="8"/>
    </row>
    <row r="34" spans="1:19" ht="15">
      <c r="A34" s="4">
        <v>25</v>
      </c>
      <c r="B34" s="62" t="s">
        <v>18</v>
      </c>
      <c r="C34" s="29">
        <v>25</v>
      </c>
      <c r="D34" s="5">
        <v>338</v>
      </c>
      <c r="E34" s="6">
        <v>1565.33</v>
      </c>
      <c r="F34" s="28">
        <v>0</v>
      </c>
      <c r="G34" s="28"/>
      <c r="H34" s="5"/>
      <c r="I34" s="6">
        <f t="shared" si="0"/>
        <v>1565.33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5">
        <f>'квітень 2017'!N31+'квітень 2017'!Q31+'квітень(платн)'!I34+'квітень(платн)'!L34+'квітень(платн)'!Q34</f>
        <v>2079.39</v>
      </c>
      <c r="S34" s="8"/>
    </row>
    <row r="35" spans="1:19" ht="15">
      <c r="A35" s="4">
        <v>26</v>
      </c>
      <c r="B35" s="62" t="s">
        <v>50</v>
      </c>
      <c r="C35" s="43">
        <v>10</v>
      </c>
      <c r="D35" s="5">
        <v>149</v>
      </c>
      <c r="E35" s="6">
        <v>923.24</v>
      </c>
      <c r="F35" s="28">
        <v>0</v>
      </c>
      <c r="G35" s="28"/>
      <c r="H35" s="5"/>
      <c r="I35" s="6">
        <f t="shared" si="0"/>
        <v>923.24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5">
        <f>'квітень 2017'!N32+'квітень 2017'!Q32+'квітень(платн)'!I35+'квітень(платн)'!L35+'квітень(платн)'!Q35+390.37</f>
        <v>5319.8</v>
      </c>
      <c r="S35" s="8"/>
    </row>
    <row r="36" spans="1:20" ht="15">
      <c r="A36" s="4">
        <v>27</v>
      </c>
      <c r="B36" s="62" t="s">
        <v>19</v>
      </c>
      <c r="C36" s="43">
        <v>27</v>
      </c>
      <c r="D36" s="5">
        <v>390</v>
      </c>
      <c r="E36" s="6">
        <v>2838.95</v>
      </c>
      <c r="F36" s="28">
        <v>0</v>
      </c>
      <c r="G36" s="28"/>
      <c r="H36" s="5"/>
      <c r="I36" s="6">
        <f t="shared" si="0"/>
        <v>2838.95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5">
        <f>'квітень 2017'!N33+'квітень 2017'!Q33+'квітень(платн)'!I36+'квітень(платн)'!L36+'квітень(платн)'!Q36</f>
        <v>16199.760000000002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5"/>
      <c r="E37" s="6"/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38">
        <f>'березень 2017'!N34+'березень 2017'!Q34+'березень 2017'!S34+'квітень(платн)'!I37+'квітень(платн)'!L37+'квітень(платн)'!Q37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R38">SUM(C10:C37)</f>
        <v>1345</v>
      </c>
      <c r="D38" s="36">
        <f t="shared" si="2"/>
        <v>18740</v>
      </c>
      <c r="E38" s="13">
        <f t="shared" si="2"/>
        <v>121489.84000000003</v>
      </c>
      <c r="F38" s="26">
        <f t="shared" si="2"/>
        <v>535</v>
      </c>
      <c r="G38" s="26">
        <f t="shared" si="2"/>
        <v>6724</v>
      </c>
      <c r="H38" s="13">
        <f t="shared" si="2"/>
        <v>49490.85999999999</v>
      </c>
      <c r="I38" s="13">
        <f t="shared" si="2"/>
        <v>170980.7</v>
      </c>
      <c r="J38" s="26">
        <f t="shared" si="2"/>
        <v>307</v>
      </c>
      <c r="K38" s="36">
        <f t="shared" si="2"/>
        <v>3657</v>
      </c>
      <c r="L38" s="13">
        <f t="shared" si="2"/>
        <v>14069.05</v>
      </c>
      <c r="M38" s="36">
        <f t="shared" si="2"/>
        <v>1000</v>
      </c>
      <c r="N38" s="13">
        <f t="shared" si="2"/>
        <v>2616.1000000000004</v>
      </c>
      <c r="O38" s="26">
        <f t="shared" si="2"/>
        <v>0</v>
      </c>
      <c r="P38" s="13">
        <f t="shared" si="2"/>
        <v>0</v>
      </c>
      <c r="Q38" s="13">
        <f t="shared" si="2"/>
        <v>2616.1000000000004</v>
      </c>
      <c r="R38" s="38">
        <f t="shared" si="2"/>
        <v>378381.79000000004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R38+'квітень 2017'!Q49</f>
        <v>547982.37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S8:S9"/>
    <mergeCell ref="R8:R9"/>
    <mergeCell ref="O8:O9"/>
    <mergeCell ref="P8:P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A6:A9"/>
    <mergeCell ref="B6:B9"/>
    <mergeCell ref="C6:I6"/>
    <mergeCell ref="J6:L7"/>
    <mergeCell ref="K8:K9"/>
    <mergeCell ref="L8:L9"/>
    <mergeCell ref="I7:I9"/>
    <mergeCell ref="C8:C9"/>
    <mergeCell ref="F7:H7"/>
    <mergeCell ref="D8:D9"/>
    <mergeCell ref="J8:J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U66"/>
  <sheetViews>
    <sheetView zoomScalePageLayoutView="0" workbookViewId="0" topLeftCell="A19">
      <selection activeCell="O65" sqref="O65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00" t="s">
        <v>0</v>
      </c>
      <c r="B3" s="100" t="s">
        <v>42</v>
      </c>
      <c r="C3" s="106" t="s">
        <v>36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19" t="s">
        <v>63</v>
      </c>
      <c r="P3" s="119"/>
      <c r="Q3" s="119"/>
      <c r="R3" s="130" t="s">
        <v>53</v>
      </c>
      <c r="S3" s="131"/>
      <c r="T3" s="152" t="s">
        <v>73</v>
      </c>
    </row>
    <row r="4" spans="1:20" ht="12.75" customHeight="1">
      <c r="A4" s="104"/>
      <c r="B4" s="105"/>
      <c r="C4" s="109" t="s">
        <v>78</v>
      </c>
      <c r="D4" s="112" t="s">
        <v>1</v>
      </c>
      <c r="E4" s="113"/>
      <c r="F4" s="113"/>
      <c r="G4" s="113"/>
      <c r="H4" s="114"/>
      <c r="I4" s="101" t="s">
        <v>2</v>
      </c>
      <c r="J4" s="102"/>
      <c r="K4" s="102"/>
      <c r="L4" s="103"/>
      <c r="M4" s="109" t="s">
        <v>32</v>
      </c>
      <c r="N4" s="109" t="s">
        <v>33</v>
      </c>
      <c r="O4" s="116" t="s">
        <v>34</v>
      </c>
      <c r="P4" s="116" t="s">
        <v>32</v>
      </c>
      <c r="Q4" s="109" t="s">
        <v>33</v>
      </c>
      <c r="R4" s="132" t="s">
        <v>54</v>
      </c>
      <c r="S4" s="135" t="s">
        <v>33</v>
      </c>
      <c r="T4" s="153"/>
    </row>
    <row r="5" spans="1:20" ht="12.75" customHeight="1">
      <c r="A5" s="104"/>
      <c r="B5" s="105"/>
      <c r="C5" s="111"/>
      <c r="D5" s="100" t="s">
        <v>46</v>
      </c>
      <c r="E5" s="120" t="s">
        <v>29</v>
      </c>
      <c r="F5" s="109" t="s">
        <v>30</v>
      </c>
      <c r="G5" s="109" t="s">
        <v>31</v>
      </c>
      <c r="H5" s="109" t="s">
        <v>35</v>
      </c>
      <c r="I5" s="100" t="s">
        <v>47</v>
      </c>
      <c r="J5" s="109" t="s">
        <v>30</v>
      </c>
      <c r="K5" s="109" t="s">
        <v>31</v>
      </c>
      <c r="L5" s="109" t="s">
        <v>35</v>
      </c>
      <c r="M5" s="111"/>
      <c r="N5" s="111"/>
      <c r="O5" s="117"/>
      <c r="P5" s="117"/>
      <c r="Q5" s="111"/>
      <c r="R5" s="133"/>
      <c r="S5" s="136"/>
      <c r="T5" s="153"/>
    </row>
    <row r="6" spans="1:20" ht="29.25" customHeight="1">
      <c r="A6" s="104"/>
      <c r="B6" s="105"/>
      <c r="C6" s="110"/>
      <c r="D6" s="100"/>
      <c r="E6" s="121"/>
      <c r="F6" s="118"/>
      <c r="G6" s="110"/>
      <c r="H6" s="118"/>
      <c r="I6" s="100"/>
      <c r="J6" s="118"/>
      <c r="K6" s="110"/>
      <c r="L6" s="118"/>
      <c r="M6" s="110"/>
      <c r="N6" s="110"/>
      <c r="O6" s="117"/>
      <c r="P6" s="117"/>
      <c r="Q6" s="110"/>
      <c r="R6" s="134"/>
      <c r="S6" s="137"/>
      <c r="T6" s="154"/>
    </row>
    <row r="7" spans="1:20" ht="15">
      <c r="A7" s="4">
        <v>1</v>
      </c>
      <c r="B7" s="9" t="s">
        <v>12</v>
      </c>
      <c r="C7" s="41">
        <f aca="true" t="shared" si="0" ref="C7:C34">D7+I7</f>
        <v>11</v>
      </c>
      <c r="D7" s="41">
        <f aca="true" t="shared" si="1" ref="D7:D34">E7+F7+G7+H7</f>
        <v>10</v>
      </c>
      <c r="E7" s="39">
        <v>10</v>
      </c>
      <c r="F7" s="39"/>
      <c r="G7" s="39"/>
      <c r="H7" s="39"/>
      <c r="I7" s="39">
        <f aca="true" t="shared" si="2" ref="I7:I34">J7+K7+L7</f>
        <v>1</v>
      </c>
      <c r="J7" s="39"/>
      <c r="K7" s="39">
        <v>1</v>
      </c>
      <c r="L7" s="39"/>
      <c r="M7" s="28">
        <v>159</v>
      </c>
      <c r="N7" s="6">
        <v>1420.67</v>
      </c>
      <c r="O7" s="5"/>
      <c r="P7" s="5"/>
      <c r="Q7" s="6"/>
      <c r="R7" s="7"/>
      <c r="S7" s="35"/>
      <c r="T7" s="29"/>
    </row>
    <row r="8" spans="1:20" ht="15">
      <c r="A8" s="4">
        <v>2</v>
      </c>
      <c r="B8" s="9" t="s">
        <v>65</v>
      </c>
      <c r="C8" s="82">
        <f t="shared" si="0"/>
        <v>36</v>
      </c>
      <c r="D8" s="41">
        <f t="shared" si="1"/>
        <v>36</v>
      </c>
      <c r="E8" s="39">
        <v>36</v>
      </c>
      <c r="F8" s="39"/>
      <c r="G8" s="39"/>
      <c r="H8" s="39"/>
      <c r="I8" s="39">
        <f t="shared" si="2"/>
        <v>0</v>
      </c>
      <c r="J8" s="39"/>
      <c r="K8" s="39"/>
      <c r="L8" s="39"/>
      <c r="M8" s="28">
        <v>676</v>
      </c>
      <c r="N8" s="6">
        <v>5908.67</v>
      </c>
      <c r="O8" s="5">
        <v>74</v>
      </c>
      <c r="P8" s="5">
        <v>971</v>
      </c>
      <c r="Q8" s="6">
        <v>16693.88</v>
      </c>
      <c r="R8" s="7"/>
      <c r="S8" s="35"/>
      <c r="T8" s="29"/>
    </row>
    <row r="9" spans="1:20" ht="15">
      <c r="A9" s="4">
        <v>3</v>
      </c>
      <c r="B9" s="9" t="s">
        <v>66</v>
      </c>
      <c r="C9" s="41">
        <f t="shared" si="0"/>
        <v>13</v>
      </c>
      <c r="D9" s="41">
        <f t="shared" si="1"/>
        <v>13</v>
      </c>
      <c r="E9" s="39">
        <v>13</v>
      </c>
      <c r="F9" s="39"/>
      <c r="G9" s="39"/>
      <c r="H9" s="39"/>
      <c r="I9" s="39">
        <f t="shared" si="2"/>
        <v>0</v>
      </c>
      <c r="J9" s="39"/>
      <c r="K9" s="39"/>
      <c r="L9" s="39"/>
      <c r="M9" s="28">
        <v>227</v>
      </c>
      <c r="N9" s="6">
        <v>1639.16</v>
      </c>
      <c r="O9" s="5"/>
      <c r="P9" s="5"/>
      <c r="Q9" s="6"/>
      <c r="R9" s="7"/>
      <c r="S9" s="35"/>
      <c r="T9" s="29"/>
    </row>
    <row r="10" spans="1:20" ht="15">
      <c r="A10" s="4">
        <v>4</v>
      </c>
      <c r="B10" s="9" t="s">
        <v>3</v>
      </c>
      <c r="C10" s="41">
        <f t="shared" si="0"/>
        <v>132</v>
      </c>
      <c r="D10" s="82">
        <f t="shared" si="1"/>
        <v>127</v>
      </c>
      <c r="E10" s="39">
        <v>127</v>
      </c>
      <c r="F10" s="39"/>
      <c r="G10" s="39"/>
      <c r="H10" s="39"/>
      <c r="I10" s="39">
        <f t="shared" si="2"/>
        <v>5</v>
      </c>
      <c r="J10" s="39"/>
      <c r="K10" s="39">
        <v>5</v>
      </c>
      <c r="L10" s="39"/>
      <c r="M10" s="28">
        <v>2504</v>
      </c>
      <c r="N10" s="6">
        <v>21247.77</v>
      </c>
      <c r="O10" s="5"/>
      <c r="P10" s="5"/>
      <c r="Q10" s="6"/>
      <c r="R10" s="7"/>
      <c r="S10" s="35"/>
      <c r="T10" s="29"/>
    </row>
    <row r="11" spans="1:20" ht="15">
      <c r="A11" s="4">
        <v>5</v>
      </c>
      <c r="B11" s="9" t="s">
        <v>4</v>
      </c>
      <c r="C11" s="41">
        <f t="shared" si="0"/>
        <v>37</v>
      </c>
      <c r="D11" s="41">
        <f t="shared" si="1"/>
        <v>35</v>
      </c>
      <c r="E11" s="39">
        <v>35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560</v>
      </c>
      <c r="N11" s="6">
        <v>4689.54</v>
      </c>
      <c r="O11" s="5"/>
      <c r="P11" s="5"/>
      <c r="Q11" s="6"/>
      <c r="R11" s="7"/>
      <c r="S11" s="35"/>
      <c r="T11" s="29"/>
    </row>
    <row r="12" spans="1:20" ht="15">
      <c r="A12" s="4">
        <v>6</v>
      </c>
      <c r="B12" s="9" t="s">
        <v>5</v>
      </c>
      <c r="C12" s="41">
        <f t="shared" si="0"/>
        <v>25</v>
      </c>
      <c r="D12" s="41">
        <f t="shared" si="1"/>
        <v>24</v>
      </c>
      <c r="E12" s="39">
        <v>23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28">
        <v>457</v>
      </c>
      <c r="N12" s="6">
        <v>4563.35</v>
      </c>
      <c r="O12" s="5"/>
      <c r="P12" s="5"/>
      <c r="Q12" s="6"/>
      <c r="R12" s="7"/>
      <c r="S12" s="35"/>
      <c r="T12" s="29"/>
    </row>
    <row r="13" spans="1:20" ht="15">
      <c r="A13" s="4">
        <v>7</v>
      </c>
      <c r="B13" s="9" t="s">
        <v>14</v>
      </c>
      <c r="C13" s="41">
        <f t="shared" si="0"/>
        <v>23</v>
      </c>
      <c r="D13" s="41">
        <f t="shared" si="1"/>
        <v>23</v>
      </c>
      <c r="E13" s="39">
        <v>23</v>
      </c>
      <c r="F13" s="39"/>
      <c r="G13" s="39"/>
      <c r="H13" s="39"/>
      <c r="I13" s="39">
        <f t="shared" si="2"/>
        <v>0</v>
      </c>
      <c r="J13" s="39"/>
      <c r="K13" s="39"/>
      <c r="L13" s="39"/>
      <c r="M13" s="28">
        <v>351</v>
      </c>
      <c r="N13" s="6">
        <v>3187.83</v>
      </c>
      <c r="O13" s="5"/>
      <c r="P13" s="5"/>
      <c r="Q13" s="6"/>
      <c r="R13" s="7"/>
      <c r="S13" s="35"/>
      <c r="T13" s="43"/>
    </row>
    <row r="14" spans="1:20" ht="15">
      <c r="A14" s="4">
        <v>8</v>
      </c>
      <c r="B14" s="31" t="s">
        <v>67</v>
      </c>
      <c r="C14" s="41">
        <f t="shared" si="0"/>
        <v>28</v>
      </c>
      <c r="D14" s="41">
        <f t="shared" si="1"/>
        <v>27</v>
      </c>
      <c r="E14" s="39">
        <v>27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28">
        <v>389</v>
      </c>
      <c r="N14" s="6">
        <v>3819.78</v>
      </c>
      <c r="O14" s="5">
        <v>49</v>
      </c>
      <c r="P14" s="5">
        <v>760</v>
      </c>
      <c r="Q14" s="6">
        <v>13829.24</v>
      </c>
      <c r="R14" s="7"/>
      <c r="S14" s="35"/>
      <c r="T14" s="29"/>
    </row>
    <row r="15" spans="1:20" ht="15">
      <c r="A15" s="4">
        <v>9</v>
      </c>
      <c r="B15" s="9" t="s">
        <v>68</v>
      </c>
      <c r="C15" s="41">
        <f t="shared" si="0"/>
        <v>23</v>
      </c>
      <c r="D15" s="41">
        <f t="shared" si="1"/>
        <v>23</v>
      </c>
      <c r="E15" s="39">
        <v>23</v>
      </c>
      <c r="F15" s="39"/>
      <c r="G15" s="39"/>
      <c r="H15" s="39"/>
      <c r="I15" s="39">
        <f t="shared" si="2"/>
        <v>0</v>
      </c>
      <c r="J15" s="39"/>
      <c r="K15" s="39"/>
      <c r="L15" s="39"/>
      <c r="M15" s="28">
        <v>293</v>
      </c>
      <c r="N15" s="6">
        <v>2586.46</v>
      </c>
      <c r="O15" s="5">
        <v>10</v>
      </c>
      <c r="P15" s="5">
        <v>184</v>
      </c>
      <c r="Q15" s="6">
        <v>3375.55</v>
      </c>
      <c r="R15" s="7"/>
      <c r="S15" s="35"/>
      <c r="T15" s="29"/>
    </row>
    <row r="16" spans="1:20" ht="15">
      <c r="A16" s="4">
        <v>10</v>
      </c>
      <c r="B16" s="31" t="s">
        <v>6</v>
      </c>
      <c r="C16" s="41">
        <f t="shared" si="0"/>
        <v>11</v>
      </c>
      <c r="D16" s="41">
        <f t="shared" si="1"/>
        <v>11</v>
      </c>
      <c r="E16" s="39">
        <v>11</v>
      </c>
      <c r="F16" s="39"/>
      <c r="G16" s="39"/>
      <c r="H16" s="39"/>
      <c r="I16" s="39">
        <f t="shared" si="2"/>
        <v>0</v>
      </c>
      <c r="J16" s="39"/>
      <c r="K16" s="39"/>
      <c r="L16" s="39"/>
      <c r="M16" s="28">
        <v>209</v>
      </c>
      <c r="N16" s="6">
        <v>2044.35</v>
      </c>
      <c r="O16" s="5"/>
      <c r="P16" s="5"/>
      <c r="Q16" s="6"/>
      <c r="R16" s="7"/>
      <c r="S16" s="35"/>
      <c r="T16" s="29"/>
    </row>
    <row r="17" spans="1:20" ht="15">
      <c r="A17" s="4">
        <v>11</v>
      </c>
      <c r="B17" s="9" t="s">
        <v>7</v>
      </c>
      <c r="C17" s="41">
        <f t="shared" si="0"/>
        <v>44</v>
      </c>
      <c r="D17" s="82">
        <f t="shared" si="1"/>
        <v>40</v>
      </c>
      <c r="E17" s="39">
        <v>40</v>
      </c>
      <c r="F17" s="39"/>
      <c r="G17" s="39"/>
      <c r="H17" s="39"/>
      <c r="I17" s="39">
        <f t="shared" si="2"/>
        <v>4</v>
      </c>
      <c r="J17" s="39"/>
      <c r="K17" s="39">
        <v>2</v>
      </c>
      <c r="L17" s="39">
        <v>2</v>
      </c>
      <c r="M17" s="28">
        <v>636</v>
      </c>
      <c r="N17" s="6">
        <v>6109.48</v>
      </c>
      <c r="O17" s="5"/>
      <c r="P17" s="5"/>
      <c r="Q17" s="6"/>
      <c r="R17" s="7"/>
      <c r="S17" s="35"/>
      <c r="T17" s="29"/>
    </row>
    <row r="18" spans="1:20" ht="15">
      <c r="A18" s="4">
        <v>12</v>
      </c>
      <c r="B18" s="9" t="s">
        <v>13</v>
      </c>
      <c r="C18" s="41">
        <f t="shared" si="0"/>
        <v>50</v>
      </c>
      <c r="D18" s="82">
        <f t="shared" si="1"/>
        <v>50</v>
      </c>
      <c r="E18" s="39">
        <v>50</v>
      </c>
      <c r="F18" s="39"/>
      <c r="G18" s="39"/>
      <c r="H18" s="39"/>
      <c r="I18" s="39">
        <f t="shared" si="2"/>
        <v>0</v>
      </c>
      <c r="J18" s="39"/>
      <c r="K18" s="39"/>
      <c r="L18" s="39"/>
      <c r="M18" s="28">
        <v>765</v>
      </c>
      <c r="N18" s="6">
        <v>6416.43</v>
      </c>
      <c r="O18" s="5"/>
      <c r="P18" s="5"/>
      <c r="Q18" s="6"/>
      <c r="R18" s="7"/>
      <c r="S18" s="35"/>
      <c r="T18" s="29"/>
    </row>
    <row r="19" spans="1:20" ht="15">
      <c r="A19" s="4">
        <v>13</v>
      </c>
      <c r="B19" s="9" t="s">
        <v>49</v>
      </c>
      <c r="C19" s="41">
        <f t="shared" si="0"/>
        <v>20</v>
      </c>
      <c r="D19" s="41">
        <f t="shared" si="1"/>
        <v>18</v>
      </c>
      <c r="E19" s="39">
        <v>16</v>
      </c>
      <c r="F19" s="39"/>
      <c r="G19" s="39">
        <v>1</v>
      </c>
      <c r="H19" s="39">
        <v>1</v>
      </c>
      <c r="I19" s="39">
        <f t="shared" si="2"/>
        <v>2</v>
      </c>
      <c r="J19" s="39"/>
      <c r="K19" s="39">
        <v>2</v>
      </c>
      <c r="L19" s="39"/>
      <c r="M19" s="28">
        <v>329</v>
      </c>
      <c r="N19" s="6">
        <v>2726.84</v>
      </c>
      <c r="O19" s="5"/>
      <c r="P19" s="5"/>
      <c r="Q19" s="6"/>
      <c r="R19" s="7"/>
      <c r="S19" s="35"/>
      <c r="T19" s="29"/>
    </row>
    <row r="20" spans="1:20" ht="15">
      <c r="A20" s="4">
        <v>14</v>
      </c>
      <c r="B20" s="9" t="s">
        <v>8</v>
      </c>
      <c r="C20" s="41">
        <f t="shared" si="0"/>
        <v>25</v>
      </c>
      <c r="D20" s="41">
        <f t="shared" si="1"/>
        <v>25</v>
      </c>
      <c r="E20" s="39">
        <v>24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28">
        <v>459</v>
      </c>
      <c r="N20" s="6">
        <v>4566.22</v>
      </c>
      <c r="O20" s="5"/>
      <c r="P20" s="5"/>
      <c r="Q20" s="6"/>
      <c r="R20" s="7"/>
      <c r="S20" s="35"/>
      <c r="T20" s="43"/>
    </row>
    <row r="21" spans="1:20" ht="15">
      <c r="A21" s="4">
        <v>15</v>
      </c>
      <c r="B21" s="9" t="s">
        <v>15</v>
      </c>
      <c r="C21" s="41">
        <f t="shared" si="0"/>
        <v>39</v>
      </c>
      <c r="D21" s="41">
        <f t="shared" si="1"/>
        <v>38</v>
      </c>
      <c r="E21" s="39">
        <v>38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28">
        <v>756</v>
      </c>
      <c r="N21" s="6">
        <v>7016.85</v>
      </c>
      <c r="O21" s="5">
        <v>91</v>
      </c>
      <c r="P21" s="5">
        <v>1063</v>
      </c>
      <c r="Q21" s="6">
        <v>18959</v>
      </c>
      <c r="R21" s="7"/>
      <c r="S21" s="35"/>
      <c r="T21" s="29"/>
    </row>
    <row r="22" spans="1:20" ht="15">
      <c r="A22" s="4">
        <v>16</v>
      </c>
      <c r="B22" s="9" t="s">
        <v>16</v>
      </c>
      <c r="C22" s="41">
        <f t="shared" si="0"/>
        <v>24</v>
      </c>
      <c r="D22" s="41">
        <f t="shared" si="1"/>
        <v>24</v>
      </c>
      <c r="E22" s="39">
        <v>24</v>
      </c>
      <c r="F22" s="39"/>
      <c r="G22" s="39"/>
      <c r="H22" s="39"/>
      <c r="I22" s="39">
        <f t="shared" si="2"/>
        <v>0</v>
      </c>
      <c r="J22" s="39"/>
      <c r="K22" s="39"/>
      <c r="L22" s="39"/>
      <c r="M22" s="28">
        <v>367</v>
      </c>
      <c r="N22" s="6">
        <v>3567.71</v>
      </c>
      <c r="O22" s="5"/>
      <c r="P22" s="5"/>
      <c r="Q22" s="6"/>
      <c r="R22" s="7"/>
      <c r="S22" s="35"/>
      <c r="T22" s="29"/>
    </row>
    <row r="23" spans="1:20" ht="15">
      <c r="A23" s="4">
        <v>17</v>
      </c>
      <c r="B23" s="9" t="s">
        <v>9</v>
      </c>
      <c r="C23" s="41">
        <f t="shared" si="0"/>
        <v>30</v>
      </c>
      <c r="D23" s="41">
        <f t="shared" si="1"/>
        <v>30</v>
      </c>
      <c r="E23" s="39">
        <v>30</v>
      </c>
      <c r="F23" s="39"/>
      <c r="G23" s="39"/>
      <c r="H23" s="39"/>
      <c r="I23" s="39">
        <f t="shared" si="2"/>
        <v>0</v>
      </c>
      <c r="J23" s="39"/>
      <c r="K23" s="39"/>
      <c r="L23" s="39"/>
      <c r="M23" s="28">
        <v>540</v>
      </c>
      <c r="N23" s="6">
        <v>5097.63</v>
      </c>
      <c r="O23" s="5"/>
      <c r="P23" s="5"/>
      <c r="Q23" s="6"/>
      <c r="R23" s="7"/>
      <c r="S23" s="35"/>
      <c r="T23" s="29"/>
    </row>
    <row r="24" spans="1:20" ht="15">
      <c r="A24" s="4">
        <v>18</v>
      </c>
      <c r="B24" s="31" t="s">
        <v>10</v>
      </c>
      <c r="C24" s="82">
        <f t="shared" si="0"/>
        <v>42</v>
      </c>
      <c r="D24" s="82">
        <f t="shared" si="1"/>
        <v>42</v>
      </c>
      <c r="E24" s="39">
        <v>42</v>
      </c>
      <c r="F24" s="39"/>
      <c r="G24" s="39"/>
      <c r="H24" s="39"/>
      <c r="I24" s="39">
        <f t="shared" si="2"/>
        <v>0</v>
      </c>
      <c r="J24" s="39"/>
      <c r="K24" s="39"/>
      <c r="L24" s="39"/>
      <c r="M24" s="28">
        <v>651</v>
      </c>
      <c r="N24" s="6">
        <v>5852.06</v>
      </c>
      <c r="O24" s="5">
        <v>88</v>
      </c>
      <c r="P24" s="5">
        <v>741</v>
      </c>
      <c r="Q24" s="6">
        <v>12801.8</v>
      </c>
      <c r="R24" s="7"/>
      <c r="S24" s="35"/>
      <c r="T24" s="43"/>
    </row>
    <row r="25" spans="1:20" ht="15">
      <c r="A25" s="4">
        <v>19</v>
      </c>
      <c r="B25" s="9" t="s">
        <v>11</v>
      </c>
      <c r="C25" s="41">
        <f t="shared" si="0"/>
        <v>21</v>
      </c>
      <c r="D25" s="41">
        <f t="shared" si="1"/>
        <v>20</v>
      </c>
      <c r="E25" s="39">
        <v>20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28">
        <v>313</v>
      </c>
      <c r="N25" s="6">
        <v>2882.98</v>
      </c>
      <c r="O25" s="5"/>
      <c r="P25" s="5"/>
      <c r="Q25" s="6"/>
      <c r="R25" s="7"/>
      <c r="S25" s="35"/>
      <c r="T25" s="29"/>
    </row>
    <row r="26" spans="1:20" ht="15">
      <c r="A26" s="4">
        <v>20</v>
      </c>
      <c r="B26" s="9" t="s">
        <v>69</v>
      </c>
      <c r="C26" s="41">
        <f t="shared" si="0"/>
        <v>9</v>
      </c>
      <c r="D26" s="41">
        <f t="shared" si="1"/>
        <v>8</v>
      </c>
      <c r="E26" s="39">
        <v>8</v>
      </c>
      <c r="F26" s="39"/>
      <c r="G26" s="39"/>
      <c r="H26" s="39"/>
      <c r="I26" s="39">
        <f t="shared" si="2"/>
        <v>1</v>
      </c>
      <c r="J26" s="39"/>
      <c r="K26" s="39">
        <v>1</v>
      </c>
      <c r="L26" s="39"/>
      <c r="M26" s="28">
        <v>167</v>
      </c>
      <c r="N26" s="6">
        <v>1635.35</v>
      </c>
      <c r="O26" s="5"/>
      <c r="P26" s="5"/>
      <c r="Q26" s="6"/>
      <c r="R26" s="7"/>
      <c r="S26" s="35"/>
      <c r="T26" s="29"/>
    </row>
    <row r="27" spans="1:20" ht="15">
      <c r="A27" s="4">
        <v>21</v>
      </c>
      <c r="B27" s="31" t="s">
        <v>70</v>
      </c>
      <c r="C27" s="41">
        <f t="shared" si="0"/>
        <v>20</v>
      </c>
      <c r="D27" s="41">
        <f t="shared" si="1"/>
        <v>20</v>
      </c>
      <c r="E27" s="39">
        <v>20</v>
      </c>
      <c r="F27" s="39"/>
      <c r="G27" s="39"/>
      <c r="H27" s="39"/>
      <c r="I27" s="39">
        <f t="shared" si="2"/>
        <v>0</v>
      </c>
      <c r="J27" s="39"/>
      <c r="K27" s="39"/>
      <c r="L27" s="39"/>
      <c r="M27" s="28">
        <v>379</v>
      </c>
      <c r="N27" s="6">
        <v>2996.15</v>
      </c>
      <c r="O27" s="5"/>
      <c r="P27" s="5"/>
      <c r="Q27" s="6"/>
      <c r="R27" s="7"/>
      <c r="S27" s="35"/>
      <c r="T27" s="29"/>
    </row>
    <row r="28" spans="1:20" ht="15">
      <c r="A28" s="4">
        <v>22</v>
      </c>
      <c r="B28" s="9" t="s">
        <v>17</v>
      </c>
      <c r="C28" s="41">
        <f t="shared" si="0"/>
        <v>25</v>
      </c>
      <c r="D28" s="41">
        <f t="shared" si="1"/>
        <v>25</v>
      </c>
      <c r="E28" s="39">
        <v>25</v>
      </c>
      <c r="F28" s="39"/>
      <c r="G28" s="39"/>
      <c r="H28" s="39"/>
      <c r="I28" s="39">
        <f t="shared" si="2"/>
        <v>0</v>
      </c>
      <c r="J28" s="39"/>
      <c r="K28" s="39"/>
      <c r="L28" s="39"/>
      <c r="M28" s="28">
        <v>467</v>
      </c>
      <c r="N28" s="6">
        <v>4322.58</v>
      </c>
      <c r="O28" s="5"/>
      <c r="P28" s="5"/>
      <c r="Q28" s="6"/>
      <c r="R28" s="7"/>
      <c r="S28" s="35"/>
      <c r="T28" s="29"/>
    </row>
    <row r="29" spans="1:20" ht="15">
      <c r="A29" s="4">
        <v>23</v>
      </c>
      <c r="B29" s="9" t="s">
        <v>71</v>
      </c>
      <c r="C29" s="41">
        <f t="shared" si="0"/>
        <v>20</v>
      </c>
      <c r="D29" s="41">
        <f t="shared" si="1"/>
        <v>20</v>
      </c>
      <c r="E29" s="39">
        <v>20</v>
      </c>
      <c r="F29" s="39"/>
      <c r="G29" s="39"/>
      <c r="H29" s="39"/>
      <c r="I29" s="39">
        <f t="shared" si="2"/>
        <v>0</v>
      </c>
      <c r="J29" s="39"/>
      <c r="K29" s="39"/>
      <c r="L29" s="39"/>
      <c r="M29" s="28">
        <v>349</v>
      </c>
      <c r="N29" s="6">
        <v>3160.64</v>
      </c>
      <c r="O29" s="5"/>
      <c r="P29" s="5"/>
      <c r="Q29" s="6"/>
      <c r="R29" s="7"/>
      <c r="S29" s="35"/>
      <c r="T29" s="43"/>
    </row>
    <row r="30" spans="1:20" ht="15">
      <c r="A30" s="4">
        <v>24</v>
      </c>
      <c r="B30" s="9" t="s">
        <v>48</v>
      </c>
      <c r="C30" s="41">
        <f t="shared" si="0"/>
        <v>16</v>
      </c>
      <c r="D30" s="41">
        <f t="shared" si="1"/>
        <v>16</v>
      </c>
      <c r="E30" s="39">
        <v>16</v>
      </c>
      <c r="F30" s="39"/>
      <c r="G30" s="39"/>
      <c r="H30" s="39"/>
      <c r="I30" s="39">
        <f t="shared" si="2"/>
        <v>0</v>
      </c>
      <c r="J30" s="39"/>
      <c r="K30" s="39"/>
      <c r="L30" s="39"/>
      <c r="M30" s="28">
        <v>301</v>
      </c>
      <c r="N30" s="6">
        <v>2530.32</v>
      </c>
      <c r="O30" s="5">
        <v>32</v>
      </c>
      <c r="P30" s="5">
        <v>360</v>
      </c>
      <c r="Q30" s="6">
        <v>6128.82</v>
      </c>
      <c r="R30" s="7"/>
      <c r="S30" s="35"/>
      <c r="T30" s="29"/>
    </row>
    <row r="31" spans="1:20" ht="15">
      <c r="A31" s="4">
        <v>25</v>
      </c>
      <c r="B31" s="9" t="s">
        <v>18</v>
      </c>
      <c r="C31" s="41">
        <f t="shared" si="0"/>
        <v>8</v>
      </c>
      <c r="D31" s="41">
        <f t="shared" si="1"/>
        <v>8</v>
      </c>
      <c r="E31" s="39">
        <v>8</v>
      </c>
      <c r="F31" s="39"/>
      <c r="G31" s="39"/>
      <c r="H31" s="39"/>
      <c r="I31" s="39">
        <f t="shared" si="2"/>
        <v>0</v>
      </c>
      <c r="J31" s="39"/>
      <c r="K31" s="39"/>
      <c r="L31" s="39"/>
      <c r="M31" s="28">
        <v>150</v>
      </c>
      <c r="N31" s="6">
        <v>566.41</v>
      </c>
      <c r="O31" s="5"/>
      <c r="P31" s="5"/>
      <c r="Q31" s="6"/>
      <c r="R31" s="7"/>
      <c r="S31" s="35"/>
      <c r="T31" s="43"/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28">
        <v>19</v>
      </c>
      <c r="N32" s="6">
        <v>116.66</v>
      </c>
      <c r="O32" s="17">
        <v>16</v>
      </c>
      <c r="P32" s="5">
        <v>202</v>
      </c>
      <c r="Q32" s="6">
        <v>3172.19</v>
      </c>
      <c r="R32" s="7"/>
      <c r="S32" s="35"/>
      <c r="T32" s="29"/>
    </row>
    <row r="33" spans="1:20" ht="15">
      <c r="A33" s="4">
        <v>27</v>
      </c>
      <c r="B33" s="9" t="s">
        <v>19</v>
      </c>
      <c r="C33" s="41">
        <f t="shared" si="0"/>
        <v>10</v>
      </c>
      <c r="D33" s="41">
        <f t="shared" si="1"/>
        <v>10</v>
      </c>
      <c r="E33" s="39">
        <v>10</v>
      </c>
      <c r="F33" s="39"/>
      <c r="G33" s="39"/>
      <c r="H33" s="39"/>
      <c r="I33" s="39">
        <f t="shared" si="2"/>
        <v>0</v>
      </c>
      <c r="J33" s="39"/>
      <c r="K33" s="39"/>
      <c r="L33" s="39"/>
      <c r="M33" s="28">
        <v>199</v>
      </c>
      <c r="N33" s="6">
        <v>1836.93</v>
      </c>
      <c r="O33" s="5">
        <v>53</v>
      </c>
      <c r="P33" s="5">
        <v>595</v>
      </c>
      <c r="Q33" s="6">
        <v>10954.08</v>
      </c>
      <c r="R33" s="7"/>
      <c r="S33" s="35"/>
      <c r="T33" s="29"/>
    </row>
    <row r="34" spans="1:21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>
        <v>0</v>
      </c>
      <c r="F34" s="28"/>
      <c r="G34" s="28"/>
      <c r="H34" s="28"/>
      <c r="I34" s="39">
        <f t="shared" si="2"/>
        <v>0</v>
      </c>
      <c r="J34" s="28"/>
      <c r="K34" s="28"/>
      <c r="L34" s="28"/>
      <c r="M34" s="28">
        <v>0</v>
      </c>
      <c r="N34" s="6"/>
      <c r="O34" s="5"/>
      <c r="P34" s="5"/>
      <c r="Q34" s="6"/>
      <c r="R34" s="7"/>
      <c r="S34" s="35"/>
      <c r="T34" s="43"/>
      <c r="U34" s="64"/>
    </row>
    <row r="35" spans="1:21" ht="15">
      <c r="A35" s="5"/>
      <c r="B35" s="48" t="s">
        <v>58</v>
      </c>
      <c r="C35" s="49">
        <f aca="true" t="shared" si="3" ref="C35:T35">SUM(C7:C34)</f>
        <v>743</v>
      </c>
      <c r="D35" s="49">
        <f t="shared" si="3"/>
        <v>724</v>
      </c>
      <c r="E35" s="49">
        <f t="shared" si="3"/>
        <v>720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</v>
      </c>
      <c r="J35" s="49">
        <f t="shared" si="3"/>
        <v>2</v>
      </c>
      <c r="K35" s="49">
        <f t="shared" si="3"/>
        <v>15</v>
      </c>
      <c r="L35" s="49">
        <f t="shared" si="3"/>
        <v>2</v>
      </c>
      <c r="M35" s="49">
        <f t="shared" si="3"/>
        <v>12672</v>
      </c>
      <c r="N35" s="51">
        <f t="shared" si="3"/>
        <v>112508.82000000002</v>
      </c>
      <c r="O35" s="49">
        <f t="shared" si="3"/>
        <v>413</v>
      </c>
      <c r="P35" s="49">
        <f t="shared" si="3"/>
        <v>4876</v>
      </c>
      <c r="Q35" s="51">
        <f t="shared" si="3"/>
        <v>85914.56000000001</v>
      </c>
      <c r="R35" s="49">
        <f t="shared" si="3"/>
        <v>0</v>
      </c>
      <c r="S35" s="51">
        <f t="shared" si="3"/>
        <v>0</v>
      </c>
      <c r="T35" s="49">
        <f t="shared" si="3"/>
        <v>0</v>
      </c>
      <c r="U35" s="64"/>
    </row>
    <row r="36" spans="1:20" ht="16.5" customHeight="1">
      <c r="A36" s="118" t="s">
        <v>0</v>
      </c>
      <c r="B36" s="118" t="s">
        <v>42</v>
      </c>
      <c r="C36" s="122" t="s">
        <v>36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125" t="s">
        <v>64</v>
      </c>
      <c r="P36" s="125"/>
      <c r="Q36" s="125"/>
      <c r="R36" s="138"/>
      <c r="S36" s="138"/>
      <c r="T36" s="60"/>
    </row>
    <row r="37" spans="1:19" ht="18" customHeight="1">
      <c r="A37" s="104"/>
      <c r="B37" s="105"/>
      <c r="C37" s="109" t="s">
        <v>28</v>
      </c>
      <c r="D37" s="112" t="s">
        <v>1</v>
      </c>
      <c r="E37" s="113"/>
      <c r="F37" s="113"/>
      <c r="G37" s="113"/>
      <c r="H37" s="114"/>
      <c r="I37" s="101" t="s">
        <v>2</v>
      </c>
      <c r="J37" s="102"/>
      <c r="K37" s="102"/>
      <c r="L37" s="103"/>
      <c r="M37" s="109" t="s">
        <v>32</v>
      </c>
      <c r="N37" s="109" t="s">
        <v>33</v>
      </c>
      <c r="O37" s="116" t="s">
        <v>34</v>
      </c>
      <c r="P37" s="116" t="s">
        <v>32</v>
      </c>
      <c r="Q37" s="100" t="s">
        <v>33</v>
      </c>
      <c r="R37" s="127"/>
      <c r="S37" s="128"/>
    </row>
    <row r="38" spans="1:19" ht="15" customHeight="1">
      <c r="A38" s="104"/>
      <c r="B38" s="105"/>
      <c r="C38" s="111"/>
      <c r="D38" s="100" t="s">
        <v>46</v>
      </c>
      <c r="E38" s="120" t="s">
        <v>29</v>
      </c>
      <c r="F38" s="109" t="s">
        <v>30</v>
      </c>
      <c r="G38" s="109" t="s">
        <v>31</v>
      </c>
      <c r="H38" s="109" t="s">
        <v>35</v>
      </c>
      <c r="I38" s="100" t="s">
        <v>47</v>
      </c>
      <c r="J38" s="109" t="s">
        <v>30</v>
      </c>
      <c r="K38" s="109" t="s">
        <v>31</v>
      </c>
      <c r="L38" s="109" t="s">
        <v>35</v>
      </c>
      <c r="M38" s="111"/>
      <c r="N38" s="111"/>
      <c r="O38" s="117"/>
      <c r="P38" s="117"/>
      <c r="Q38" s="117"/>
      <c r="R38" s="127"/>
      <c r="S38" s="129"/>
    </row>
    <row r="39" spans="1:19" ht="28.5" customHeight="1">
      <c r="A39" s="104"/>
      <c r="B39" s="105"/>
      <c r="C39" s="110"/>
      <c r="D39" s="100"/>
      <c r="E39" s="121"/>
      <c r="F39" s="118"/>
      <c r="G39" s="110"/>
      <c r="H39" s="118"/>
      <c r="I39" s="100"/>
      <c r="J39" s="118"/>
      <c r="K39" s="110"/>
      <c r="L39" s="118"/>
      <c r="M39" s="110"/>
      <c r="N39" s="110"/>
      <c r="O39" s="117"/>
      <c r="P39" s="117"/>
      <c r="Q39" s="117"/>
      <c r="R39" s="127"/>
      <c r="S39" s="129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55</v>
      </c>
      <c r="P40" s="17">
        <v>758</v>
      </c>
      <c r="Q40" s="18">
        <v>13318.99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228</v>
      </c>
      <c r="P41" s="17">
        <v>2786</v>
      </c>
      <c r="Q41" s="18">
        <v>50517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86</v>
      </c>
      <c r="P42" s="17">
        <v>1302</v>
      </c>
      <c r="Q42" s="17">
        <v>22676.75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127</v>
      </c>
      <c r="P43" s="17">
        <v>1877</v>
      </c>
      <c r="Q43" s="17">
        <v>30468.1</v>
      </c>
      <c r="R43" s="44"/>
      <c r="S43" s="44"/>
    </row>
    <row r="44" spans="1:21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863</v>
      </c>
      <c r="Q44" s="17">
        <v>15247.01</v>
      </c>
      <c r="R44" s="44"/>
      <c r="S44" s="44"/>
      <c r="U44" s="7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21</v>
      </c>
      <c r="P45" s="17">
        <v>224</v>
      </c>
      <c r="Q45" s="17">
        <v>3977.55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80</v>
      </c>
      <c r="P46" s="17">
        <v>1106</v>
      </c>
      <c r="Q46" s="17">
        <v>19333.03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47</v>
      </c>
      <c r="P47" s="17">
        <v>589</v>
      </c>
      <c r="Q47" s="17">
        <v>10856.85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589</v>
      </c>
      <c r="Q48" s="17">
        <v>10381.9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743</v>
      </c>
      <c r="P49" s="20">
        <f>SUM(P40:P48)</f>
        <v>10094</v>
      </c>
      <c r="Q49" s="50">
        <f>SUM(Q40:Q48)</f>
        <v>176777.18</v>
      </c>
      <c r="R49" s="52"/>
      <c r="S49" s="52"/>
      <c r="T49" s="21"/>
    </row>
    <row r="50" spans="18:19" ht="15">
      <c r="R50" s="2"/>
      <c r="S50" s="2"/>
    </row>
    <row r="51" spans="2:19" ht="15">
      <c r="B51" s="155" t="s">
        <v>79</v>
      </c>
      <c r="C51" s="155"/>
      <c r="D51" s="155"/>
      <c r="E51" s="155"/>
      <c r="F51" s="155"/>
      <c r="G51" s="155"/>
      <c r="H51" s="155"/>
      <c r="I51" s="155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48" t="s">
        <v>33</v>
      </c>
      <c r="F53" s="14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v>2</v>
      </c>
      <c r="D54" s="5">
        <v>38</v>
      </c>
      <c r="E54" s="156">
        <v>332.14</v>
      </c>
      <c r="F54" s="156"/>
      <c r="G54" s="157" t="s">
        <v>80</v>
      </c>
      <c r="H54" s="158"/>
      <c r="I54" s="158"/>
      <c r="J54" s="158"/>
      <c r="K54" s="158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>
        <v>2</v>
      </c>
      <c r="D55" s="5">
        <v>38</v>
      </c>
      <c r="E55" s="156">
        <v>322.45</v>
      </c>
      <c r="F55" s="156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2</v>
      </c>
      <c r="D56" s="5">
        <v>38</v>
      </c>
      <c r="E56" s="156">
        <v>335.45</v>
      </c>
      <c r="F56" s="156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11">
        <f>SUM(D54:D56)</f>
        <v>114</v>
      </c>
      <c r="E57" s="151">
        <f>SUM(E54:E56)</f>
        <v>990.04</v>
      </c>
      <c r="F57" s="151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47" t="s">
        <v>87</v>
      </c>
      <c r="C59" s="147"/>
      <c r="D59" s="147"/>
      <c r="E59" s="14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48" t="s">
        <v>33</v>
      </c>
      <c r="F61" s="14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5">
        <v>134</v>
      </c>
      <c r="D62" s="5">
        <v>2637</v>
      </c>
      <c r="E62" s="149">
        <v>13165.77</v>
      </c>
      <c r="F62" s="15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5">
        <v>13</v>
      </c>
      <c r="D63" s="5">
        <v>220</v>
      </c>
      <c r="E63" s="149">
        <v>1098.39</v>
      </c>
      <c r="F63" s="15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2</v>
      </c>
      <c r="B64" s="55" t="s">
        <v>50</v>
      </c>
      <c r="C64" s="5">
        <v>4</v>
      </c>
      <c r="D64" s="5">
        <v>64</v>
      </c>
      <c r="E64" s="149">
        <v>392.72</v>
      </c>
      <c r="F64" s="150"/>
      <c r="G64" s="3" t="s">
        <v>88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55">
        <v>3</v>
      </c>
      <c r="B65" s="55" t="s">
        <v>93</v>
      </c>
      <c r="C65" s="5">
        <v>13</v>
      </c>
      <c r="D65" s="5">
        <v>157</v>
      </c>
      <c r="E65" s="149">
        <v>2734.45</v>
      </c>
      <c r="F65" s="15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6" ht="15">
      <c r="A66" s="5"/>
      <c r="B66" s="55"/>
      <c r="C66" s="11">
        <f>SUM(C62:C64)</f>
        <v>151</v>
      </c>
      <c r="D66" s="11">
        <f>SUM(D62:D65)</f>
        <v>3078</v>
      </c>
      <c r="E66" s="145">
        <f>SUM(E62:E65)</f>
        <v>17391.329999999998</v>
      </c>
      <c r="F66" s="146"/>
    </row>
  </sheetData>
  <sheetProtection/>
  <mergeCells count="64">
    <mergeCell ref="L38:L39"/>
    <mergeCell ref="O37:O39"/>
    <mergeCell ref="P37:P39"/>
    <mergeCell ref="Q37:Q39"/>
    <mergeCell ref="N37:N39"/>
    <mergeCell ref="O36:Q36"/>
    <mergeCell ref="R37:R39"/>
    <mergeCell ref="S37:S39"/>
    <mergeCell ref="R3:S3"/>
    <mergeCell ref="R4:R6"/>
    <mergeCell ref="D37:H37"/>
    <mergeCell ref="M37:M39"/>
    <mergeCell ref="K38:K39"/>
    <mergeCell ref="E38:E39"/>
    <mergeCell ref="S4:S6"/>
    <mergeCell ref="R36:S36"/>
    <mergeCell ref="F38:F39"/>
    <mergeCell ref="G38:G39"/>
    <mergeCell ref="H38:H39"/>
    <mergeCell ref="E5:E6"/>
    <mergeCell ref="N4:N6"/>
    <mergeCell ref="A36:A39"/>
    <mergeCell ref="B36:B39"/>
    <mergeCell ref="C36:N36"/>
    <mergeCell ref="C37:C39"/>
    <mergeCell ref="I37:L37"/>
    <mergeCell ref="A1:T1"/>
    <mergeCell ref="O4:O6"/>
    <mergeCell ref="P4:P6"/>
    <mergeCell ref="L5:L6"/>
    <mergeCell ref="F5:F6"/>
    <mergeCell ref="J5:J6"/>
    <mergeCell ref="H5:H6"/>
    <mergeCell ref="T3:T6"/>
    <mergeCell ref="M4:M6"/>
    <mergeCell ref="O3:Q3"/>
    <mergeCell ref="Q4:Q6"/>
    <mergeCell ref="C4:C6"/>
    <mergeCell ref="D5:D6"/>
    <mergeCell ref="I4:L4"/>
    <mergeCell ref="A3:A6"/>
    <mergeCell ref="B3:B6"/>
    <mergeCell ref="C3:N3"/>
    <mergeCell ref="G5:G6"/>
    <mergeCell ref="K5:K6"/>
    <mergeCell ref="D4:H4"/>
    <mergeCell ref="I5:I6"/>
    <mergeCell ref="B51:I51"/>
    <mergeCell ref="E53:F53"/>
    <mergeCell ref="E54:F54"/>
    <mergeCell ref="E55:F55"/>
    <mergeCell ref="G54:K54"/>
    <mergeCell ref="D38:D39"/>
    <mergeCell ref="I38:I39"/>
    <mergeCell ref="J38:J39"/>
    <mergeCell ref="E56:F56"/>
    <mergeCell ref="E63:F63"/>
    <mergeCell ref="E64:F64"/>
    <mergeCell ref="E66:F66"/>
    <mergeCell ref="B59:E59"/>
    <mergeCell ref="E61:F61"/>
    <mergeCell ref="E62:F62"/>
    <mergeCell ref="E65:F65"/>
    <mergeCell ref="E57:F57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Маруся</cp:lastModifiedBy>
  <cp:lastPrinted>2017-08-01T13:49:39Z</cp:lastPrinted>
  <dcterms:created xsi:type="dcterms:W3CDTF">2015-02-26T08:50:46Z</dcterms:created>
  <dcterms:modified xsi:type="dcterms:W3CDTF">2017-12-01T08:14:30Z</dcterms:modified>
  <cp:category/>
  <cp:version/>
  <cp:contentType/>
  <cp:contentStatus/>
</cp:coreProperties>
</file>